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20115" windowHeight="7995" firstSheet="3" activeTab="3"/>
  </bookViews>
  <sheets>
    <sheet name="RiskSerializationData" sheetId="7" state="hidden" r:id="rId1"/>
    <sheet name="senseInfo" sheetId="10" state="hidden" r:id="rId2"/>
    <sheet name="goalSeekInfo" sheetId="11" state="hidden" r:id="rId3"/>
    <sheet name="Default version" sheetId="15" r:id="rId4"/>
    <sheet name="With AtRisk" sheetId="9" r:id="rId5"/>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Pal_Workbook_GUID" hidden="1">"XS4AZ41AP4Q3YFYV6EY52U2X"</definedName>
    <definedName name="RiskAfterRecalcMacro" hidden="1">""</definedName>
    <definedName name="RiskAfterSimMacro" hidden="1">""</definedName>
    <definedName name="riskATSSboxGraph" hidden="1">TRUE</definedName>
    <definedName name="riskATSSincludeSimtables" hidden="1">TRUE</definedName>
    <definedName name="riskATSSinputsGraphs" hidden="1">TRUE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TRUE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s>
  <calcPr calcId="125725" calcMode="manual"/>
</workbook>
</file>

<file path=xl/calcChain.xml><?xml version="1.0" encoding="utf-8"?>
<calcChain xmlns="http://schemas.openxmlformats.org/spreadsheetml/2006/main">
  <c r="R35" i="15"/>
  <c r="H11"/>
  <c r="H10"/>
  <c r="H9"/>
  <c r="H8"/>
  <c r="H7"/>
  <c r="H6"/>
  <c r="H13" s="1"/>
  <c r="AN4" i="7"/>
  <c r="AN3"/>
  <c r="R35" i="9"/>
  <c r="H10"/>
  <c r="H6"/>
  <c r="H13"/>
  <c r="H15" s="1"/>
  <c r="H16" s="1"/>
  <c r="H8"/>
  <c r="H7"/>
  <c r="H9"/>
  <c r="H11"/>
  <c r="A2" i="11"/>
  <c r="E5" i="10"/>
  <c r="E6"/>
  <c r="I7" i="15" l="1"/>
  <c r="I8"/>
  <c r="H19" i="9"/>
  <c r="H20" s="1"/>
  <c r="I10" s="1"/>
  <c r="H19" i="15"/>
  <c r="H20" s="1"/>
  <c r="H15"/>
  <c r="H16" s="1"/>
  <c r="H17"/>
  <c r="H18" s="1"/>
  <c r="H21"/>
  <c r="H22" s="1"/>
  <c r="I11" s="1"/>
  <c r="H14"/>
  <c r="I8" i="9"/>
  <c r="H21"/>
  <c r="H22" s="1"/>
  <c r="I11" s="1"/>
  <c r="H17"/>
  <c r="H18" s="1"/>
  <c r="H14"/>
  <c r="I10" i="15" l="1"/>
  <c r="I9"/>
  <c r="I6"/>
  <c r="I6" i="9"/>
  <c r="I7"/>
  <c r="I9"/>
  <c r="I13" i="15" l="1"/>
  <c r="I13" i="9"/>
  <c r="I21" i="15" l="1"/>
  <c r="I22" s="1"/>
  <c r="J11" s="1"/>
  <c r="I15"/>
  <c r="I16" s="1"/>
  <c r="I17"/>
  <c r="I18" s="1"/>
  <c r="I19"/>
  <c r="I20" s="1"/>
  <c r="I14"/>
  <c r="I14" i="9"/>
  <c r="I15"/>
  <c r="I16" s="1"/>
  <c r="I19"/>
  <c r="I20" s="1"/>
  <c r="I21"/>
  <c r="I22" s="1"/>
  <c r="J11" s="1"/>
  <c r="I17"/>
  <c r="I18" s="1"/>
  <c r="J9" i="15" l="1"/>
  <c r="J7"/>
  <c r="J6"/>
  <c r="J10"/>
  <c r="J8"/>
  <c r="J10" i="9"/>
  <c r="J6"/>
  <c r="J7"/>
  <c r="J8"/>
  <c r="J9"/>
  <c r="J13" i="15" l="1"/>
  <c r="J13" i="9"/>
  <c r="J17" i="15" l="1"/>
  <c r="J18" s="1"/>
  <c r="J21"/>
  <c r="J22" s="1"/>
  <c r="K11" s="1"/>
  <c r="J15"/>
  <c r="J16" s="1"/>
  <c r="J19"/>
  <c r="J20" s="1"/>
  <c r="J14"/>
  <c r="J19" i="9"/>
  <c r="J20" s="1"/>
  <c r="J21"/>
  <c r="J22" s="1"/>
  <c r="K11" s="1"/>
  <c r="J14"/>
  <c r="J15"/>
  <c r="J16" s="1"/>
  <c r="J17"/>
  <c r="J18" s="1"/>
  <c r="K9" i="15" l="1"/>
  <c r="K8"/>
  <c r="K10"/>
  <c r="K6"/>
  <c r="K7"/>
  <c r="K8" i="9"/>
  <c r="K10"/>
  <c r="K9"/>
  <c r="K7"/>
  <c r="K6"/>
  <c r="K13" i="15" l="1"/>
  <c r="K13" i="9"/>
  <c r="K19" i="15" l="1"/>
  <c r="K20" s="1"/>
  <c r="K17"/>
  <c r="K18" s="1"/>
  <c r="K21"/>
  <c r="K22" s="1"/>
  <c r="L11" s="1"/>
  <c r="K15"/>
  <c r="K16" s="1"/>
  <c r="K14"/>
  <c r="K19" i="9"/>
  <c r="K20" s="1"/>
  <c r="K17"/>
  <c r="K18" s="1"/>
  <c r="K15"/>
  <c r="K16" s="1"/>
  <c r="K21"/>
  <c r="K22" s="1"/>
  <c r="L11" s="1"/>
  <c r="K14"/>
  <c r="K29" i="15" l="1"/>
  <c r="L9"/>
  <c r="K23"/>
  <c r="L10"/>
  <c r="K28"/>
  <c r="K24"/>
  <c r="L8"/>
  <c r="K27"/>
  <c r="L7"/>
  <c r="L6"/>
  <c r="K29" i="9"/>
  <c r="L9"/>
  <c r="K27"/>
  <c r="L7"/>
  <c r="L6"/>
  <c r="K28"/>
  <c r="K24"/>
  <c r="L8"/>
  <c r="K23"/>
  <c r="L10"/>
  <c r="L13" i="15" l="1"/>
  <c r="K25"/>
  <c r="K26" s="1"/>
  <c r="L13" i="9"/>
  <c r="K25"/>
  <c r="K26" s="1"/>
  <c r="L19" i="15" l="1"/>
  <c r="L20" s="1"/>
  <c r="M10" s="1"/>
  <c r="L21"/>
  <c r="L22" s="1"/>
  <c r="M11" s="1"/>
  <c r="L15"/>
  <c r="L16" s="1"/>
  <c r="L17"/>
  <c r="L18" s="1"/>
  <c r="M9" s="1"/>
  <c r="L14"/>
  <c r="L28" s="1"/>
  <c r="P32"/>
  <c r="P29"/>
  <c r="R28"/>
  <c r="T27"/>
  <c r="L27"/>
  <c r="S29"/>
  <c r="M32"/>
  <c r="M35" s="1"/>
  <c r="Q27"/>
  <c r="P28"/>
  <c r="Q32"/>
  <c r="Q35" s="1"/>
  <c r="Q29"/>
  <c r="S28"/>
  <c r="T29"/>
  <c r="P27"/>
  <c r="R29"/>
  <c r="T28"/>
  <c r="N32"/>
  <c r="N35" s="1"/>
  <c r="R27"/>
  <c r="O32"/>
  <c r="O35" s="1"/>
  <c r="Q28"/>
  <c r="S27"/>
  <c r="L14" i="9"/>
  <c r="L19"/>
  <c r="L20" s="1"/>
  <c r="M10" s="1"/>
  <c r="L15"/>
  <c r="L16" s="1"/>
  <c r="L28" s="1"/>
  <c r="L17"/>
  <c r="L18" s="1"/>
  <c r="M9" s="1"/>
  <c r="L21"/>
  <c r="L22" s="1"/>
  <c r="M11" s="1"/>
  <c r="R28"/>
  <c r="T27"/>
  <c r="R27"/>
  <c r="Q29"/>
  <c r="Q27"/>
  <c r="Q32"/>
  <c r="Q35" s="1"/>
  <c r="P32"/>
  <c r="Q28"/>
  <c r="S29"/>
  <c r="P29"/>
  <c r="N32"/>
  <c r="N35" s="1"/>
  <c r="S27"/>
  <c r="P28"/>
  <c r="O32"/>
  <c r="T29"/>
  <c r="S28"/>
  <c r="M32"/>
  <c r="P27"/>
  <c r="R29"/>
  <c r="T28"/>
  <c r="L24" i="15" l="1"/>
  <c r="L25" s="1"/>
  <c r="M8"/>
  <c r="L29" i="9"/>
  <c r="L29" i="15"/>
  <c r="M7"/>
  <c r="M6"/>
  <c r="M7" i="9"/>
  <c r="M6"/>
  <c r="L27"/>
  <c r="L24"/>
  <c r="L25" s="1"/>
  <c r="M8"/>
  <c r="M35"/>
  <c r="M13" i="15" l="1"/>
  <c r="M13" i="9"/>
  <c r="M17" i="15" l="1"/>
  <c r="M18" s="1"/>
  <c r="M15"/>
  <c r="M16" s="1"/>
  <c r="M21"/>
  <c r="M22" s="1"/>
  <c r="N11" s="1"/>
  <c r="M19"/>
  <c r="M20" s="1"/>
  <c r="N10" s="1"/>
  <c r="M14"/>
  <c r="M17" i="9"/>
  <c r="M18" s="1"/>
  <c r="M14"/>
  <c r="M21"/>
  <c r="M22" s="1"/>
  <c r="N11" s="1"/>
  <c r="M19"/>
  <c r="M20" s="1"/>
  <c r="N10" s="1"/>
  <c r="M15"/>
  <c r="M16" s="1"/>
  <c r="M29" i="15" l="1"/>
  <c r="N9"/>
  <c r="M28" i="9"/>
  <c r="M29"/>
  <c r="M28" i="15"/>
  <c r="M24"/>
  <c r="M25" s="1"/>
  <c r="N8"/>
  <c r="M27"/>
  <c r="N6"/>
  <c r="N7"/>
  <c r="M27" i="9"/>
  <c r="N9"/>
  <c r="N6"/>
  <c r="N7"/>
  <c r="M24"/>
  <c r="M25" s="1"/>
  <c r="N8"/>
  <c r="N13" i="15" l="1"/>
  <c r="N13" i="9"/>
  <c r="N17" i="15" l="1"/>
  <c r="N18" s="1"/>
  <c r="N19"/>
  <c r="N20" s="1"/>
  <c r="O10" s="1"/>
  <c r="N21"/>
  <c r="N22" s="1"/>
  <c r="O11" s="1"/>
  <c r="N15"/>
  <c r="N16" s="1"/>
  <c r="N14"/>
  <c r="N19" i="9"/>
  <c r="N20" s="1"/>
  <c r="O10" s="1"/>
  <c r="N17"/>
  <c r="N18" s="1"/>
  <c r="N15"/>
  <c r="N16" s="1"/>
  <c r="N21"/>
  <c r="N22" s="1"/>
  <c r="O11" s="1"/>
  <c r="N14"/>
  <c r="N27" l="1"/>
  <c r="N29"/>
  <c r="N29" i="15"/>
  <c r="O9"/>
  <c r="N24"/>
  <c r="N25" s="1"/>
  <c r="N28"/>
  <c r="O8"/>
  <c r="N27"/>
  <c r="O7"/>
  <c r="O6"/>
  <c r="N28" i="9"/>
  <c r="O7"/>
  <c r="O6"/>
  <c r="N24"/>
  <c r="N25" s="1"/>
  <c r="O8"/>
  <c r="O9"/>
  <c r="O35" l="1"/>
  <c r="O13" i="15"/>
  <c r="O13" i="9"/>
  <c r="O15" i="15" l="1"/>
  <c r="O16" s="1"/>
  <c r="O19"/>
  <c r="O20" s="1"/>
  <c r="P10" s="1"/>
  <c r="O17"/>
  <c r="O18" s="1"/>
  <c r="O21"/>
  <c r="O22" s="1"/>
  <c r="P11" s="1"/>
  <c r="O14"/>
  <c r="O21" i="9"/>
  <c r="O22" s="1"/>
  <c r="P11" s="1"/>
  <c r="O15"/>
  <c r="O16" s="1"/>
  <c r="O28" s="1"/>
  <c r="O14"/>
  <c r="O27" s="1"/>
  <c r="O17"/>
  <c r="O18" s="1"/>
  <c r="O29" s="1"/>
  <c r="O19"/>
  <c r="O20" s="1"/>
  <c r="P10" s="1"/>
  <c r="B13"/>
  <c r="A3" i="7" l="1"/>
  <c r="AG3"/>
  <c r="O28" i="15"/>
  <c r="O24"/>
  <c r="O25" s="1"/>
  <c r="P35" s="1"/>
  <c r="P8"/>
  <c r="O27"/>
  <c r="P7"/>
  <c r="P6"/>
  <c r="O29"/>
  <c r="P9"/>
  <c r="O24" i="9"/>
  <c r="O25" s="1"/>
  <c r="P35" s="1"/>
  <c r="P8"/>
  <c r="P6"/>
  <c r="P7"/>
  <c r="O38"/>
  <c r="P9"/>
  <c r="M38" l="1"/>
  <c r="M36"/>
  <c r="N36"/>
  <c r="M37"/>
  <c r="N38"/>
  <c r="N37"/>
  <c r="B13" i="15"/>
  <c r="O37" i="9"/>
  <c r="O36"/>
  <c r="P13" i="15"/>
  <c r="M38"/>
  <c r="N37"/>
  <c r="O36"/>
  <c r="N36"/>
  <c r="O38"/>
  <c r="M36"/>
  <c r="M37"/>
  <c r="N38"/>
  <c r="O37"/>
  <c r="P13" i="9"/>
  <c r="P15" i="15" l="1"/>
  <c r="P16" s="1"/>
  <c r="P17"/>
  <c r="P18" s="1"/>
  <c r="P19"/>
  <c r="P20" s="1"/>
  <c r="Q10" s="1"/>
  <c r="P21"/>
  <c r="P22" s="1"/>
  <c r="Q11" s="1"/>
  <c r="P14"/>
  <c r="P15" i="9"/>
  <c r="P16" s="1"/>
  <c r="P21"/>
  <c r="P22" s="1"/>
  <c r="Q11" s="1"/>
  <c r="P17"/>
  <c r="P18" s="1"/>
  <c r="P14"/>
  <c r="P19"/>
  <c r="P20" s="1"/>
  <c r="Q10" s="1"/>
  <c r="P38" i="15" l="1"/>
  <c r="Q9"/>
  <c r="P24"/>
  <c r="P25" s="1"/>
  <c r="Q8"/>
  <c r="P37"/>
  <c r="Q6"/>
  <c r="P36"/>
  <c r="Q7"/>
  <c r="P37" i="9"/>
  <c r="P24"/>
  <c r="P25" s="1"/>
  <c r="Q8"/>
  <c r="P38"/>
  <c r="Q9"/>
  <c r="P36"/>
  <c r="Q7"/>
  <c r="Q6"/>
  <c r="Q13" i="15" l="1"/>
  <c r="Q13" i="9"/>
  <c r="Q21" i="15" l="1"/>
  <c r="Q22" s="1"/>
  <c r="R11" s="1"/>
  <c r="Q17"/>
  <c r="Q18" s="1"/>
  <c r="Q19"/>
  <c r="Q20" s="1"/>
  <c r="R10" s="1"/>
  <c r="Q15"/>
  <c r="Q16" s="1"/>
  <c r="Q14"/>
  <c r="Q17" i="9"/>
  <c r="Q18" s="1"/>
  <c r="Q21"/>
  <c r="Q22" s="1"/>
  <c r="R11" s="1"/>
  <c r="Q15"/>
  <c r="Q16" s="1"/>
  <c r="Q14"/>
  <c r="Q19"/>
  <c r="Q20" s="1"/>
  <c r="R10" s="1"/>
  <c r="Q38" i="15" l="1"/>
  <c r="R9"/>
  <c r="Q37"/>
  <c r="Q24"/>
  <c r="Q25" s="1"/>
  <c r="R8"/>
  <c r="Q36"/>
  <c r="R6"/>
  <c r="R7"/>
  <c r="Q37" i="9"/>
  <c r="Q24"/>
  <c r="Q25" s="1"/>
  <c r="R8"/>
  <c r="Q38"/>
  <c r="R9"/>
  <c r="Q36"/>
  <c r="R7"/>
  <c r="R6"/>
  <c r="R13" i="15" l="1"/>
  <c r="R13" i="9"/>
  <c r="R21" i="15" l="1"/>
  <c r="R22" s="1"/>
  <c r="S11" s="1"/>
  <c r="R15"/>
  <c r="R16" s="1"/>
  <c r="R17"/>
  <c r="R18" s="1"/>
  <c r="R19"/>
  <c r="R20" s="1"/>
  <c r="S10" s="1"/>
  <c r="R14"/>
  <c r="R19" i="9"/>
  <c r="R20" s="1"/>
  <c r="S10" s="1"/>
  <c r="R17"/>
  <c r="R18" s="1"/>
  <c r="R21"/>
  <c r="R22" s="1"/>
  <c r="S11" s="1"/>
  <c r="R15"/>
  <c r="R16" s="1"/>
  <c r="R14"/>
  <c r="R24" i="15" l="1"/>
  <c r="R25" s="1"/>
  <c r="R37"/>
  <c r="S8"/>
  <c r="R38"/>
  <c r="S9"/>
  <c r="R36"/>
  <c r="S7"/>
  <c r="S6"/>
  <c r="R37" i="9"/>
  <c r="R24"/>
  <c r="R25" s="1"/>
  <c r="S8"/>
  <c r="R36"/>
  <c r="S7"/>
  <c r="S6"/>
  <c r="R38"/>
  <c r="S9"/>
  <c r="S13" i="15" l="1"/>
  <c r="S13" i="9"/>
  <c r="S19" i="15" l="1"/>
  <c r="S20" s="1"/>
  <c r="T10" s="1"/>
  <c r="S15"/>
  <c r="S16" s="1"/>
  <c r="S17"/>
  <c r="S18" s="1"/>
  <c r="S21"/>
  <c r="S22" s="1"/>
  <c r="T11" s="1"/>
  <c r="S14"/>
  <c r="S21" i="9"/>
  <c r="S22" s="1"/>
  <c r="T11" s="1"/>
  <c r="S17"/>
  <c r="S18" s="1"/>
  <c r="S14"/>
  <c r="S19"/>
  <c r="S20" s="1"/>
  <c r="T10" s="1"/>
  <c r="S15"/>
  <c r="S16" s="1"/>
  <c r="S24" i="15" l="1"/>
  <c r="S25" s="1"/>
  <c r="S37"/>
  <c r="T8"/>
  <c r="S38"/>
  <c r="T9"/>
  <c r="S36"/>
  <c r="T7"/>
  <c r="T6"/>
  <c r="T13" s="1"/>
  <c r="S38" i="9"/>
  <c r="T9"/>
  <c r="S37"/>
  <c r="S24"/>
  <c r="S25" s="1"/>
  <c r="T8"/>
  <c r="S36"/>
  <c r="T7"/>
  <c r="T6"/>
  <c r="T13" s="1"/>
  <c r="T19" i="15" l="1"/>
  <c r="T20" s="1"/>
  <c r="T21"/>
  <c r="T22" s="1"/>
  <c r="T15"/>
  <c r="T16" s="1"/>
  <c r="T17"/>
  <c r="T18" s="1"/>
  <c r="T38" s="1"/>
  <c r="T14"/>
  <c r="T36" s="1"/>
  <c r="T19" i="9"/>
  <c r="T20" s="1"/>
  <c r="T15"/>
  <c r="T16" s="1"/>
  <c r="T21"/>
  <c r="T22" s="1"/>
  <c r="T14"/>
  <c r="T36" s="1"/>
  <c r="T17"/>
  <c r="T18" s="1"/>
  <c r="T38" s="1"/>
  <c r="B15" i="15" l="1"/>
  <c r="T37"/>
  <c r="B14" s="1"/>
  <c r="T24"/>
  <c r="T25" s="1"/>
  <c r="T37" i="9"/>
  <c r="T24"/>
  <c r="T25" s="1"/>
  <c r="B14"/>
  <c r="B15"/>
  <c r="AG4" i="7" l="1"/>
  <c r="B2" i="11"/>
  <c r="E2" i="10"/>
  <c r="A4" i="7"/>
</calcChain>
</file>

<file path=xl/comments1.xml><?xml version="1.0" encoding="utf-8"?>
<comments xmlns="http://schemas.openxmlformats.org/spreadsheetml/2006/main">
  <authors>
    <author>Randall</author>
    <author>RSlaven</author>
  </authors>
  <commentList>
    <comment ref="T4" authorId="0">
      <text>
        <r>
          <rPr>
            <b/>
            <sz val="9"/>
            <color indexed="81"/>
            <rFont val="Tahoma"/>
            <family val="2"/>
          </rPr>
          <t>Randall:</t>
        </r>
        <r>
          <rPr>
            <sz val="9"/>
            <color indexed="81"/>
            <rFont val="Tahoma"/>
            <family val="2"/>
          </rPr>
          <t xml:space="preserve">
Obvs you can't get to c13 without Second City, which is now included.</t>
        </r>
      </text>
    </comment>
    <comment ref="B7" authorId="1">
      <text>
        <r>
          <rPr>
            <b/>
            <sz val="8"/>
            <color indexed="81"/>
            <rFont val="Tahoma"/>
            <family val="2"/>
          </rPr>
          <t>RSlaven:</t>
        </r>
        <r>
          <rPr>
            <sz val="8"/>
            <color indexed="81"/>
            <rFont val="Tahoma"/>
            <family val="2"/>
          </rPr>
          <t xml:space="preserve">
Enter the number of holdings in your deck that are 2g that produce 2g or more.  Also include Large Farms, which for these purposes are 2g.  Do not include Small Farms in this number (they should be included in the non-holdings section).
</t>
        </r>
      </text>
    </comment>
    <comment ref="B8" authorId="1">
      <text>
        <r>
          <rPr>
            <b/>
            <sz val="8"/>
            <color indexed="81"/>
            <rFont val="Tahoma"/>
            <family val="2"/>
          </rPr>
          <t>RSlaven:</t>
        </r>
        <r>
          <rPr>
            <sz val="8"/>
            <color indexed="81"/>
            <rFont val="Tahoma"/>
            <family val="2"/>
          </rPr>
          <t xml:space="preserve">
Enter the number of holdings in your deck that cost  more than 2g but not more than your stronghold's production.  Two of these holdings is obviously not a good gold start, and should be pitched to BK</t>
        </r>
      </text>
    </comment>
    <comment ref="B9" authorId="1">
      <text>
        <r>
          <rPr>
            <b/>
            <sz val="8"/>
            <color indexed="81"/>
            <rFont val="Tahoma"/>
            <family val="2"/>
          </rPr>
          <t>RSlaven:</t>
        </r>
        <r>
          <rPr>
            <sz val="8"/>
            <color indexed="81"/>
            <rFont val="Tahoma"/>
            <family val="2"/>
          </rPr>
          <t xml:space="preserve">
This is the # of holdings that produce 5g; that cost more than your SH produces alone.   Stuff like Colonial Harbor goes here.  Seeing even one of these counts as a good start.
</t>
        </r>
      </text>
    </comment>
    <comment ref="B10" authorId="1">
      <text>
        <r>
          <rPr>
            <b/>
            <sz val="8"/>
            <color indexed="81"/>
            <rFont val="Tahoma"/>
            <family val="2"/>
          </rPr>
          <t>RSlaven:</t>
        </r>
        <r>
          <rPr>
            <sz val="8"/>
            <color indexed="81"/>
            <rFont val="Tahoma"/>
            <family val="2"/>
          </rPr>
          <t xml:space="preserve">
Insert the number of non-holding cards (and small farms) here.
</t>
        </r>
      </text>
    </comment>
    <comment ref="K23" authorId="0">
      <text>
        <r>
          <rPr>
            <b/>
            <sz val="9"/>
            <color indexed="81"/>
            <rFont val="Tahoma"/>
            <family val="2"/>
          </rPr>
          <t>Randall:</t>
        </r>
        <r>
          <rPr>
            <sz val="9"/>
            <color indexed="81"/>
            <rFont val="Tahoma"/>
            <family val="2"/>
          </rPr>
          <t xml:space="preserve">
This starts the calcs to see how many cards need flipped via BK</t>
        </r>
      </text>
    </comment>
    <comment ref="H25" authorId="1">
      <text>
        <r>
          <rPr>
            <b/>
            <sz val="8"/>
            <color indexed="81"/>
            <rFont val="Tahoma"/>
            <family val="2"/>
          </rPr>
          <t>RSlaven:</t>
        </r>
        <r>
          <rPr>
            <sz val="8"/>
            <color indexed="81"/>
            <rFont val="Tahoma"/>
            <family val="2"/>
          </rPr>
          <t xml:space="preserve">
This adds to a counter which figures out how many cards BK should be flipping at any time.</t>
        </r>
      </text>
    </comment>
    <comment ref="K25" authorId="0">
      <text>
        <r>
          <rPr>
            <b/>
            <sz val="9"/>
            <color indexed="81"/>
            <rFont val="Tahoma"/>
            <family val="2"/>
          </rPr>
          <t>Randall:</t>
        </r>
        <r>
          <rPr>
            <sz val="9"/>
            <color indexed="81"/>
            <rFont val="Tahoma"/>
            <family val="2"/>
          </rPr>
          <t xml:space="preserve">
So 4+this number = number of cards you'll see with the first BK use
</t>
        </r>
      </text>
    </comment>
    <comment ref="M32" authorId="0">
      <text>
        <r>
          <rPr>
            <b/>
            <sz val="9"/>
            <color indexed="81"/>
            <rFont val="Tahoma"/>
            <family val="2"/>
          </rPr>
          <t>Randall:</t>
        </r>
        <r>
          <rPr>
            <sz val="9"/>
            <color indexed="81"/>
            <rFont val="Tahoma"/>
            <family val="2"/>
          </rPr>
          <t xml:space="preserve">
returns 1 if the BKXP should start from here, else returns 0
</t>
        </r>
      </text>
    </comment>
  </commentList>
</comments>
</file>

<file path=xl/comments2.xml><?xml version="1.0" encoding="utf-8"?>
<comments xmlns="http://schemas.openxmlformats.org/spreadsheetml/2006/main">
  <authors>
    <author>Randall</author>
    <author>RSlaven</author>
  </authors>
  <commentList>
    <comment ref="T4" authorId="0">
      <text>
        <r>
          <rPr>
            <b/>
            <sz val="9"/>
            <color indexed="81"/>
            <rFont val="Tahoma"/>
            <family val="2"/>
          </rPr>
          <t>Randall:</t>
        </r>
        <r>
          <rPr>
            <sz val="9"/>
            <color indexed="81"/>
            <rFont val="Tahoma"/>
            <family val="2"/>
          </rPr>
          <t xml:space="preserve">
Obvs you can't get to c13 without Second City, which is now included.</t>
        </r>
      </text>
    </comment>
    <comment ref="B7" authorId="1">
      <text>
        <r>
          <rPr>
            <b/>
            <sz val="8"/>
            <color indexed="81"/>
            <rFont val="Tahoma"/>
            <family val="2"/>
          </rPr>
          <t>RSlaven:</t>
        </r>
        <r>
          <rPr>
            <sz val="8"/>
            <color indexed="81"/>
            <rFont val="Tahoma"/>
            <family val="2"/>
          </rPr>
          <t xml:space="preserve">
Enter the number of holdings in your deck that are 2g that produce 2g or more.  Also include Large Farms, which for these purposes are 2g.  Do not include Small Farms in this number (they should be included in the non-holdings section).
</t>
        </r>
      </text>
    </comment>
    <comment ref="B8" authorId="1">
      <text>
        <r>
          <rPr>
            <b/>
            <sz val="8"/>
            <color indexed="81"/>
            <rFont val="Tahoma"/>
            <family val="2"/>
          </rPr>
          <t>RSlaven:</t>
        </r>
        <r>
          <rPr>
            <sz val="8"/>
            <color indexed="81"/>
            <rFont val="Tahoma"/>
            <family val="2"/>
          </rPr>
          <t xml:space="preserve">
Enter the number of holdings in your deck that cost  more than 2g but not more than your stronghold's production.  Two of these holdings is obviously not a good gold start, and should be pitched to BK</t>
        </r>
      </text>
    </comment>
    <comment ref="B9" authorId="1">
      <text>
        <r>
          <rPr>
            <b/>
            <sz val="8"/>
            <color indexed="81"/>
            <rFont val="Tahoma"/>
            <family val="2"/>
          </rPr>
          <t>RSlaven:</t>
        </r>
        <r>
          <rPr>
            <sz val="8"/>
            <color indexed="81"/>
            <rFont val="Tahoma"/>
            <family val="2"/>
          </rPr>
          <t xml:space="preserve">
This is the # of holdings that produce 5g; that cost more than your SH produces alone.   Stuff like Colonial Harbor goes here.  Seeing even one of these counts as a good start.
</t>
        </r>
      </text>
    </comment>
    <comment ref="B10" authorId="1">
      <text>
        <r>
          <rPr>
            <b/>
            <sz val="8"/>
            <color indexed="81"/>
            <rFont val="Tahoma"/>
            <family val="2"/>
          </rPr>
          <t>RSlaven:</t>
        </r>
        <r>
          <rPr>
            <sz val="8"/>
            <color indexed="81"/>
            <rFont val="Tahoma"/>
            <family val="2"/>
          </rPr>
          <t xml:space="preserve">
Insert the number of non-holding cards (and small farms) here.
</t>
        </r>
      </text>
    </comment>
    <comment ref="K23" authorId="0">
      <text>
        <r>
          <rPr>
            <b/>
            <sz val="9"/>
            <color indexed="81"/>
            <rFont val="Tahoma"/>
            <family val="2"/>
          </rPr>
          <t>Randall:</t>
        </r>
        <r>
          <rPr>
            <sz val="9"/>
            <color indexed="81"/>
            <rFont val="Tahoma"/>
            <family val="2"/>
          </rPr>
          <t xml:space="preserve">
This starts the calcs to see how many cards need flipped via BK</t>
        </r>
      </text>
    </comment>
    <comment ref="H25" authorId="1">
      <text>
        <r>
          <rPr>
            <b/>
            <sz val="8"/>
            <color indexed="81"/>
            <rFont val="Tahoma"/>
            <family val="2"/>
          </rPr>
          <t>RSlaven:</t>
        </r>
        <r>
          <rPr>
            <sz val="8"/>
            <color indexed="81"/>
            <rFont val="Tahoma"/>
            <family val="2"/>
          </rPr>
          <t xml:space="preserve">
This adds to a counter which figures out how many cards BK should be flipping at any time.</t>
        </r>
      </text>
    </comment>
    <comment ref="K25" authorId="0">
      <text>
        <r>
          <rPr>
            <b/>
            <sz val="9"/>
            <color indexed="81"/>
            <rFont val="Tahoma"/>
            <family val="2"/>
          </rPr>
          <t>Randall:</t>
        </r>
        <r>
          <rPr>
            <sz val="9"/>
            <color indexed="81"/>
            <rFont val="Tahoma"/>
            <family val="2"/>
          </rPr>
          <t xml:space="preserve">
So 4+this number = number of cards you'll see with the first BK use
</t>
        </r>
      </text>
    </comment>
    <comment ref="M32" authorId="0">
      <text>
        <r>
          <rPr>
            <b/>
            <sz val="9"/>
            <color indexed="81"/>
            <rFont val="Tahoma"/>
            <family val="2"/>
          </rPr>
          <t>Randall:</t>
        </r>
        <r>
          <rPr>
            <sz val="9"/>
            <color indexed="81"/>
            <rFont val="Tahoma"/>
            <family val="2"/>
          </rPr>
          <t xml:space="preserve">
returns 1 if the BKXP should start from here, else returns 0
</t>
        </r>
      </text>
    </comment>
  </commentList>
</comments>
</file>

<file path=xl/sharedStrings.xml><?xml version="1.0" encoding="utf-8"?>
<sst xmlns="http://schemas.openxmlformats.org/spreadsheetml/2006/main" count="286" uniqueCount="160">
  <si>
    <t>Card #</t>
  </si>
  <si>
    <t>Assumed Holding &gt;2, &lt;SH (in deck, prior to draw)</t>
  </si>
  <si>
    <t>Assumed 2g Holdings (in deck, prior to draw)</t>
  </si>
  <si>
    <t>Assumed Holding, 5g producer  (in deck, prior to draw)</t>
  </si>
  <si>
    <t>Assumed Non Holdings  (in deck, prior to draw)</t>
  </si>
  <si>
    <t>Cards remaining in deck prior to this draw</t>
  </si>
  <si>
    <t>Random Number Generator</t>
  </si>
  <si>
    <t>Change in 2g Holdings  (in deck as result of this draw)</t>
  </si>
  <si>
    <t>Change in Holding &gt;2, &lt;SH.   (in deck as result of this draw)</t>
  </si>
  <si>
    <t>Change Holding, 5g producers.   (in deck as result of this draw)</t>
  </si>
  <si>
    <t>Change Non Holdings,   (in deck as result of this draw)</t>
  </si>
  <si>
    <t>Does the Bk 2 use result in a good gold start, and is it necessary?, 1=Yes and necessary, 0=No Valid combo or not necessary</t>
  </si>
  <si>
    <t>Holdings over 2g, not more than stronghold's production</t>
  </si>
  <si>
    <t>How many cards are seen by the end of the first bk use?</t>
  </si>
  <si>
    <t>2g pair holding Success</t>
  </si>
  <si>
    <t>"2g holding + more than 2g but not more than SH" success</t>
  </si>
  <si>
    <t>5g holding success</t>
  </si>
  <si>
    <t># of cards BK's second use should flip to in total</t>
  </si>
  <si>
    <t>Should bk 2nd use start here?</t>
  </si>
  <si>
    <t># of holdings, cost more than 2 and not more than the SH</t>
  </si>
  <si>
    <t># of Holdings, produce 5g (cost more than SH)</t>
  </si>
  <si>
    <t>Card 1</t>
  </si>
  <si>
    <t>Card 2</t>
  </si>
  <si>
    <t>Card 3</t>
  </si>
  <si>
    <t>Card 4</t>
  </si>
  <si>
    <t>Card 5</t>
  </si>
  <si>
    <t>Card 6</t>
  </si>
  <si>
    <t>Card 7</t>
  </si>
  <si>
    <t>Card 8</t>
  </si>
  <si>
    <t>Card 9</t>
  </si>
  <si>
    <t>Card 10</t>
  </si>
  <si>
    <t>Card 11</t>
  </si>
  <si>
    <t>Card 12</t>
  </si>
  <si>
    <t>Card 13</t>
  </si>
  <si>
    <t>Is Holding &gt;2, &lt;SH?</t>
  </si>
  <si>
    <t>Is Non Holding?</t>
  </si>
  <si>
    <t>Is Holding, 5g producer?</t>
  </si>
  <si>
    <t>SUM OF EXTRAS</t>
  </si>
  <si>
    <t>1=yes</t>
  </si>
  <si>
    <t>Non Holdings</t>
  </si>
  <si>
    <t>(Do these cards get flipped by first bk?</t>
  </si>
  <si>
    <t>Here are the answers, folks!</t>
  </si>
  <si>
    <t>The Strange Assembler, by R. Slaven</t>
  </si>
  <si>
    <t>ENTER YOUR DECK'S CARD MIX HERE IN THE YELLOW</t>
  </si>
  <si>
    <t xml:space="preserve">BK SECOND USE </t>
  </si>
  <si>
    <t xml:space="preserve">At this point, I'd suggest you just use the Assembler to make your own data, and then figure out the % successes vs % failures that way.   Excel will re-randomize everything and give you a new solution if you press CTRL+=, or if you type something into a cell. </t>
  </si>
  <si>
    <t># of holdings, costing 2g</t>
  </si>
  <si>
    <t>Does the BK on the First Use result in a good gold start?  1=Success, 0=No</t>
  </si>
  <si>
    <t>Does the deck find a valid gold scheme by the end of the Bk 2 use, 1=Yes, 0=No Valid combo</t>
  </si>
  <si>
    <t xml:space="preserve">senseTotal: </t>
  </si>
  <si>
    <t>.</t>
  </si>
  <si>
    <t>selectionIndex</t>
  </si>
  <si>
    <t>formulaIndex</t>
  </si>
  <si>
    <t>cellAddress</t>
  </si>
  <si>
    <t>rangeAddress</t>
  </si>
  <si>
    <t>bookName</t>
  </si>
  <si>
    <t>sheetName</t>
  </si>
  <si>
    <t>ioIndex</t>
  </si>
  <si>
    <t>checkSelected</t>
  </si>
  <si>
    <t>baseValue</t>
  </si>
  <si>
    <t>useCellBase</t>
  </si>
  <si>
    <t>minPercent</t>
  </si>
  <si>
    <t>maxPercent</t>
  </si>
  <si>
    <t>minValue</t>
  </si>
  <si>
    <t>maxValue</t>
  </si>
  <si>
    <t>numIntervals</t>
  </si>
  <si>
    <t>intIndex</t>
  </si>
  <si>
    <t>varyWhenStepping</t>
  </si>
  <si>
    <t>intervalMode</t>
  </si>
  <si>
    <t>tableRange</t>
  </si>
  <si>
    <t>analysisString</t>
  </si>
  <si>
    <t>isInput</t>
  </si>
  <si>
    <t>groupIndex</t>
  </si>
  <si>
    <t>groupCount</t>
  </si>
  <si>
    <t>With AtRisk (2)</t>
  </si>
  <si>
    <t># of holdings, costing 2g / The Strange Assembler, by R. Slaven</t>
  </si>
  <si>
    <t>12</t>
  </si>
  <si>
    <t/>
  </si>
  <si>
    <t>10.8</t>
  </si>
  <si>
    <t>13.2</t>
  </si>
  <si>
    <t xml:space="preserve">Values: 10.8 to 13.2 </t>
  </si>
  <si>
    <t>10.9263157894737</t>
  </si>
  <si>
    <t>11.0526315789474</t>
  </si>
  <si>
    <t>11.1789473684211</t>
  </si>
  <si>
    <t>11.3052631578947</t>
  </si>
  <si>
    <t>11.4315789473684</t>
  </si>
  <si>
    <t>11.5578947368421</t>
  </si>
  <si>
    <t>11.6842105263158</t>
  </si>
  <si>
    <t>11.8105263157895</t>
  </si>
  <si>
    <t>11.9368421052632</t>
  </si>
  <si>
    <t>12.0631578947368</t>
  </si>
  <si>
    <t>12.1894736842105</t>
  </si>
  <si>
    <t>12.3157894736842</t>
  </si>
  <si>
    <t>12.4421052631579</t>
  </si>
  <si>
    <t>12.5684210526316</t>
  </si>
  <si>
    <t>12.6947368421053</t>
  </si>
  <si>
    <t>12.8210526315789</t>
  </si>
  <si>
    <t>12.9473684210526</t>
  </si>
  <si>
    <t>13.0736842105263</t>
  </si>
  <si>
    <t>Value: 10.80</t>
  </si>
  <si>
    <t>Value: 10.93</t>
  </si>
  <si>
    <t>Value: 11.05</t>
  </si>
  <si>
    <t>Value: 11.18</t>
  </si>
  <si>
    <t>Value: 11.31</t>
  </si>
  <si>
    <t>Value: 11.43</t>
  </si>
  <si>
    <t>Value: 11.56</t>
  </si>
  <si>
    <t>Value: 11.68</t>
  </si>
  <si>
    <t>Value: 11.81</t>
  </si>
  <si>
    <t>Value: 11.94</t>
  </si>
  <si>
    <t>Value: 12.06</t>
  </si>
  <si>
    <t>Value: 12.19</t>
  </si>
  <si>
    <t>Value: 12.32</t>
  </si>
  <si>
    <t>Value: 12.44</t>
  </si>
  <si>
    <t>Value: 12.57</t>
  </si>
  <si>
    <t>Value: 12.69</t>
  </si>
  <si>
    <t>Value: 12.82</t>
  </si>
  <si>
    <t>Value: 12.95</t>
  </si>
  <si>
    <t>Value: 13.07</t>
  </si>
  <si>
    <t>Value: 13.20</t>
  </si>
  <si>
    <t>B8</t>
  </si>
  <si>
    <t># of holdings, cost more than 2 and not more than the SH / The Strange Assembler, by R. Slaven</t>
  </si>
  <si>
    <t>3</t>
  </si>
  <si>
    <t>0</t>
  </si>
  <si>
    <t>6</t>
  </si>
  <si>
    <t xml:space="preserve">Values: 0 to 6 </t>
  </si>
  <si>
    <t>1</t>
  </si>
  <si>
    <t>2</t>
  </si>
  <si>
    <t>4</t>
  </si>
  <si>
    <t>5</t>
  </si>
  <si>
    <t>Value: 0.00</t>
  </si>
  <si>
    <t>Value: 1.00</t>
  </si>
  <si>
    <t>Value: 2.00</t>
  </si>
  <si>
    <t>Value: 3.00</t>
  </si>
  <si>
    <t>Value: 4.00</t>
  </si>
  <si>
    <t>Value: 5.00</t>
  </si>
  <si>
    <t>Value: 6.00</t>
  </si>
  <si>
    <t>B7</t>
  </si>
  <si>
    <t>changingCell</t>
  </si>
  <si>
    <t>setCell</t>
  </si>
  <si>
    <t>outputValue</t>
  </si>
  <si>
    <t>statType</t>
  </si>
  <si>
    <t>compareAccuracy</t>
  </si>
  <si>
    <t>maxNumSims</t>
  </si>
  <si>
    <t>lowerLimit</t>
  </si>
  <si>
    <t>upperLimit</t>
  </si>
  <si>
    <t>lowerLimitI</t>
  </si>
  <si>
    <t>upperLimitI</t>
  </si>
  <si>
    <t>accuracyIsPercent</t>
  </si>
  <si>
    <t>doFinalSim</t>
  </si>
  <si>
    <t>percentileValue</t>
  </si>
  <si>
    <t># of The Second City</t>
  </si>
  <si>
    <t>Is The Second City??</t>
  </si>
  <si>
    <t>Change The Second City,   (in deck as result of this draw)</t>
  </si>
  <si>
    <t>v1.1 - Now with option for that crappy region no one uses, The Second City</t>
  </si>
  <si>
    <t># of Non-Holdings (not including Second  City)</t>
  </si>
  <si>
    <t>GF1_rK0qDwEACACjAAwjACYAPgBKAFMAVABgAGwAgQApAJ0ALQD//wABAAABAQEAAQQAAAAAB0dlbmVyYWwAAAABBkJLMVVzZQEAAQEFAAEAAQMBAQD/AQEBAQEAAQEBAAIAAQEBAQEAAQEBAAIAAXAAAg0ABkJLMVVzZQAALwECAAIAiQCTAAEBAgGamZmZmZmpPwAAZmZmZmZm7j8AAAUAAQEBAA==</t>
  </si>
  <si>
    <t>&gt;75%</t>
  </si>
  <si>
    <t>&lt;25%</t>
  </si>
  <si>
    <t>&gt;90%</t>
  </si>
  <si>
    <t>GF1_rK0qDwEACADHAAwjACYAPgBcAGUAZgByAH4ApQApAMEALQD//wAAAAABAQEAAQQAAAAAB0dlbmVyYWwAAAABGFZhbGlkIHNjaGVtZSB3aXRoaW4gYmsyPwEAAQEFAAEAAQMBAQD/AQEBAQEAAQEBAAIAAQEBAQEAAQEBAAIAAYIAAh8AGFZhbGlkIHNjaGVtZSB3aXRoaW4gYmsyPwAALwECAAIArQC3AAEBAgGamZmZmZmpPwAAZmZmZmZm7j8AAAUAAQEBAA==</t>
  </si>
</sst>
</file>

<file path=xl/styles.xml><?xml version="1.0" encoding="utf-8"?>
<styleSheet xmlns="http://schemas.openxmlformats.org/spreadsheetml/2006/main">
  <fonts count="15">
    <font>
      <sz val="11"/>
      <color theme="1"/>
      <name val="Calibri"/>
      <family val="2"/>
      <scheme val="minor"/>
    </font>
    <font>
      <b/>
      <sz val="11"/>
      <color indexed="8"/>
      <name val="Calibri"/>
      <family val="2"/>
    </font>
    <font>
      <sz val="8"/>
      <name val="Calibri"/>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1"/>
      <color indexed="8"/>
      <name val="Calibri"/>
      <family val="2"/>
    </font>
    <font>
      <strike/>
      <sz val="11"/>
      <color indexed="8"/>
      <name val="Calibri"/>
      <family val="2"/>
    </font>
    <font>
      <b/>
      <i/>
      <sz val="11"/>
      <color indexed="8"/>
      <name val="Calibri"/>
      <family val="2"/>
    </font>
    <font>
      <b/>
      <sz val="11"/>
      <color indexed="8"/>
      <name val="Calibri"/>
      <family val="2"/>
    </font>
    <font>
      <b/>
      <sz val="16"/>
      <color indexed="8"/>
      <name val="Calibri"/>
      <family val="2"/>
    </font>
    <font>
      <b/>
      <sz val="18"/>
      <color indexed="8"/>
      <name val="Calibri"/>
      <family val="2"/>
    </font>
    <font>
      <b/>
      <sz val="18"/>
      <color indexed="8"/>
      <name val="Calibri"/>
      <family val="2"/>
    </font>
  </fonts>
  <fills count="4">
    <fill>
      <patternFill patternType="none"/>
    </fill>
    <fill>
      <patternFill patternType="gray125"/>
    </fill>
    <fill>
      <patternFill patternType="solid">
        <fgColor indexed="22"/>
        <bgColor indexed="64"/>
      </patternFill>
    </fill>
    <fill>
      <patternFill patternType="solid">
        <fgColor indexed="13"/>
        <bgColor indexed="64"/>
      </patternFill>
    </fill>
  </fills>
  <borders count="21">
    <border>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s>
  <cellStyleXfs count="1">
    <xf numFmtId="0" fontId="0" fillId="0" borderId="0"/>
  </cellStyleXfs>
  <cellXfs count="63">
    <xf numFmtId="0" fontId="0" fillId="0" borderId="0" xfId="0"/>
    <xf numFmtId="0" fontId="0" fillId="0" borderId="0" xfId="0" quotePrefix="1"/>
    <xf numFmtId="0" fontId="0" fillId="0" borderId="1" xfId="0" applyBorder="1"/>
    <xf numFmtId="0" fontId="1" fillId="2" borderId="2" xfId="0" applyFont="1" applyFill="1" applyBorder="1"/>
    <xf numFmtId="0" fontId="1" fillId="2" borderId="3" xfId="0" applyFont="1" applyFill="1" applyBorder="1"/>
    <xf numFmtId="0" fontId="1" fillId="0" borderId="0" xfId="0" applyFont="1" applyAlignment="1">
      <alignment horizontal="center"/>
    </xf>
    <xf numFmtId="0" fontId="0" fillId="0" borderId="4" xfId="0" applyBorder="1"/>
    <xf numFmtId="0" fontId="0" fillId="0" borderId="5" xfId="0" applyBorder="1"/>
    <xf numFmtId="0" fontId="0" fillId="0" borderId="6" xfId="0" applyBorder="1"/>
    <xf numFmtId="0" fontId="0" fillId="0" borderId="0" xfId="0" applyBorder="1"/>
    <xf numFmtId="0" fontId="9" fillId="0" borderId="0" xfId="0" applyFont="1"/>
    <xf numFmtId="2" fontId="9" fillId="0" borderId="0" xfId="0" applyNumberFormat="1" applyFont="1"/>
    <xf numFmtId="0" fontId="0" fillId="0" borderId="2" xfId="0" applyBorder="1"/>
    <xf numFmtId="0" fontId="0" fillId="0" borderId="7" xfId="0" applyBorder="1"/>
    <xf numFmtId="0" fontId="10" fillId="0" borderId="7" xfId="0" applyFont="1" applyBorder="1"/>
    <xf numFmtId="0" fontId="10" fillId="0" borderId="3" xfId="0" applyFont="1" applyBorder="1"/>
    <xf numFmtId="0" fontId="10" fillId="0" borderId="0" xfId="0" applyFont="1" applyBorder="1"/>
    <xf numFmtId="0" fontId="10" fillId="0" borderId="8" xfId="0" applyFont="1" applyBorder="1"/>
    <xf numFmtId="0" fontId="0" fillId="0" borderId="3" xfId="0" applyBorder="1"/>
    <xf numFmtId="0" fontId="0" fillId="0" borderId="9" xfId="0" applyBorder="1"/>
    <xf numFmtId="0" fontId="0" fillId="0" borderId="4" xfId="0" quotePrefix="1" applyBorder="1"/>
    <xf numFmtId="0" fontId="5" fillId="0" borderId="5" xfId="0" applyFont="1" applyBorder="1"/>
    <xf numFmtId="0" fontId="5" fillId="0" borderId="6" xfId="0" applyFont="1" applyBorder="1"/>
    <xf numFmtId="0" fontId="1" fillId="0" borderId="7" xfId="0" applyFont="1" applyBorder="1" applyAlignment="1">
      <alignment horizontal="center"/>
    </xf>
    <xf numFmtId="0" fontId="1" fillId="0" borderId="3" xfId="0" applyFont="1" applyBorder="1" applyAlignment="1">
      <alignment horizontal="center"/>
    </xf>
    <xf numFmtId="0" fontId="0" fillId="0" borderId="10" xfId="0" applyBorder="1"/>
    <xf numFmtId="0" fontId="0" fillId="0" borderId="8" xfId="0" applyBorder="1"/>
    <xf numFmtId="0" fontId="0" fillId="0" borderId="11" xfId="0" applyBorder="1"/>
    <xf numFmtId="0" fontId="0" fillId="2" borderId="2" xfId="0" applyFill="1" applyBorder="1"/>
    <xf numFmtId="0" fontId="0" fillId="2" borderId="7" xfId="0" applyFill="1" applyBorder="1"/>
    <xf numFmtId="0" fontId="0" fillId="2" borderId="3" xfId="0" applyFill="1" applyBorder="1"/>
    <xf numFmtId="0" fontId="8" fillId="0" borderId="10" xfId="0" applyFont="1" applyBorder="1"/>
    <xf numFmtId="0" fontId="8" fillId="0" borderId="0" xfId="0" applyFont="1" applyBorder="1"/>
    <xf numFmtId="0" fontId="8" fillId="0" borderId="8" xfId="0" applyFont="1" applyBorder="1"/>
    <xf numFmtId="0" fontId="0" fillId="2" borderId="10" xfId="0" applyFill="1" applyBorder="1"/>
    <xf numFmtId="0" fontId="0" fillId="2" borderId="0" xfId="0" applyFill="1" applyBorder="1"/>
    <xf numFmtId="0" fontId="0" fillId="2" borderId="8" xfId="0" applyFill="1" applyBorder="1"/>
    <xf numFmtId="0" fontId="0" fillId="2" borderId="1" xfId="0" applyFill="1" applyBorder="1"/>
    <xf numFmtId="0" fontId="0" fillId="2" borderId="11" xfId="0" applyFill="1" applyBorder="1"/>
    <xf numFmtId="0" fontId="0" fillId="2" borderId="9" xfId="0" applyFill="1" applyBorder="1"/>
    <xf numFmtId="0" fontId="0" fillId="3" borderId="11" xfId="0" applyFill="1" applyBorder="1"/>
    <xf numFmtId="0" fontId="8" fillId="0" borderId="0" xfId="0" applyFont="1" applyBorder="1" applyAlignment="1">
      <alignment horizontal="right"/>
    </xf>
    <xf numFmtId="0" fontId="0" fillId="0" borderId="10" xfId="0" quotePrefix="1" applyBorder="1"/>
    <xf numFmtId="0" fontId="10" fillId="0" borderId="11" xfId="0" applyFont="1" applyBorder="1"/>
    <xf numFmtId="0" fontId="10" fillId="0" borderId="9" xfId="0" applyFont="1" applyBorder="1"/>
    <xf numFmtId="0" fontId="12" fillId="0" borderId="12" xfId="0" applyFont="1" applyBorder="1" applyAlignment="1">
      <alignment horizontal="center"/>
    </xf>
    <xf numFmtId="0" fontId="12" fillId="0" borderId="13"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3" borderId="19" xfId="0" applyFill="1" applyBorder="1" applyAlignment="1">
      <alignment horizontal="center"/>
    </xf>
    <xf numFmtId="0" fontId="11" fillId="0" borderId="0" xfId="0" applyFont="1"/>
    <xf numFmtId="0" fontId="0" fillId="0" borderId="12" xfId="0" applyBorder="1" applyAlignment="1">
      <alignment wrapText="1"/>
    </xf>
    <xf numFmtId="0" fontId="0" fillId="0" borderId="20" xfId="0" applyBorder="1" applyAlignment="1">
      <alignment wrapText="1"/>
    </xf>
    <xf numFmtId="0" fontId="0" fillId="0" borderId="13" xfId="0" applyBorder="1" applyAlignment="1">
      <alignment wrapText="1"/>
    </xf>
    <xf numFmtId="0" fontId="12" fillId="0" borderId="20" xfId="0" applyFont="1" applyBorder="1" applyAlignment="1">
      <alignment horizontal="center"/>
    </xf>
    <xf numFmtId="0" fontId="0" fillId="0" borderId="0" xfId="0" applyFill="1"/>
    <xf numFmtId="0" fontId="0" fillId="0" borderId="6" xfId="0" applyFill="1" applyBorder="1"/>
    <xf numFmtId="0" fontId="13" fillId="0" borderId="0" xfId="0" applyFont="1" applyAlignment="1"/>
    <xf numFmtId="0" fontId="14" fillId="0" borderId="0" xfId="0" applyFont="1" applyAlignment="1"/>
    <xf numFmtId="0" fontId="0" fillId="0" borderId="0" xfId="0" applyAlignment="1">
      <alignment wrapText="1"/>
    </xf>
  </cellXfs>
  <cellStyles count="1">
    <cellStyle name="Normal" xfId="0" builtinId="0"/>
  </cellStyles>
  <dxfs count="19">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indexed="17"/>
      </font>
      <fill>
        <patternFill>
          <bgColor indexed="42"/>
        </patternFill>
      </fill>
    </dxf>
    <dxf>
      <font>
        <condense val="0"/>
        <extend val="0"/>
        <color indexed="17"/>
      </font>
      <fill>
        <patternFill>
          <bgColor indexed="42"/>
        </patternFill>
      </fill>
    </dxf>
    <dxf>
      <fill>
        <patternFill>
          <bgColor indexed="27"/>
        </patternFill>
      </fill>
    </dxf>
    <dxf>
      <fill>
        <patternFill>
          <bgColor indexed="26"/>
        </patternFill>
      </fill>
    </dxf>
    <dxf>
      <fill>
        <patternFill>
          <bgColor indexed="27"/>
        </patternFill>
      </fill>
    </dxf>
    <dxf>
      <font>
        <condense val="0"/>
        <extend val="0"/>
        <color indexed="17"/>
      </font>
      <fill>
        <patternFill>
          <bgColor indexed="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ont>
        <condense val="0"/>
        <extend val="0"/>
        <color indexed="17"/>
      </font>
      <fill>
        <patternFill>
          <bgColor indexed="42"/>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2286000</xdr:colOff>
      <xdr:row>15</xdr:row>
      <xdr:rowOff>11906</xdr:rowOff>
    </xdr:from>
    <xdr:to>
      <xdr:col>1</xdr:col>
      <xdr:colOff>107155</xdr:colOff>
      <xdr:row>23</xdr:row>
      <xdr:rowOff>107157</xdr:rowOff>
    </xdr:to>
    <xdr:cxnSp macro="">
      <xdr:nvCxnSpPr>
        <xdr:cNvPr id="2" name="Straight Arrow Connector 1"/>
        <xdr:cNvCxnSpPr/>
      </xdr:nvCxnSpPr>
      <xdr:spPr>
        <a:xfrm flipV="1">
          <a:off x="2286000" y="3745706"/>
          <a:ext cx="935830" cy="1628776"/>
        </a:xfrm>
        <a:prstGeom prst="straightConnector1">
          <a:avLst/>
        </a:prstGeom>
        <a:ln w="1047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392906</xdr:colOff>
      <xdr:row>3</xdr:row>
      <xdr:rowOff>11907</xdr:rowOff>
    </xdr:from>
    <xdr:to>
      <xdr:col>1</xdr:col>
      <xdr:colOff>440531</xdr:colOff>
      <xdr:row>6</xdr:row>
      <xdr:rowOff>23813</xdr:rowOff>
    </xdr:to>
    <xdr:cxnSp macro="">
      <xdr:nvCxnSpPr>
        <xdr:cNvPr id="3" name="Straight Arrow Connector 2"/>
        <xdr:cNvCxnSpPr/>
      </xdr:nvCxnSpPr>
      <xdr:spPr>
        <a:xfrm>
          <a:off x="3507581" y="592932"/>
          <a:ext cx="47625" cy="592931"/>
        </a:xfrm>
        <a:prstGeom prst="straightConnector1">
          <a:avLst/>
        </a:prstGeom>
        <a:ln w="1047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2286000</xdr:colOff>
      <xdr:row>15</xdr:row>
      <xdr:rowOff>11906</xdr:rowOff>
    </xdr:from>
    <xdr:to>
      <xdr:col>1</xdr:col>
      <xdr:colOff>107155</xdr:colOff>
      <xdr:row>23</xdr:row>
      <xdr:rowOff>107157</xdr:rowOff>
    </xdr:to>
    <xdr:cxnSp macro="">
      <xdr:nvCxnSpPr>
        <xdr:cNvPr id="4" name="Straight Arrow Connector 2"/>
        <xdr:cNvCxnSpPr/>
      </xdr:nvCxnSpPr>
      <xdr:spPr>
        <a:xfrm flipV="1">
          <a:off x="2286000" y="3745706"/>
          <a:ext cx="935830" cy="1628776"/>
        </a:xfrm>
        <a:prstGeom prst="straightConnector1">
          <a:avLst/>
        </a:prstGeom>
        <a:ln w="1047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392906</xdr:colOff>
      <xdr:row>3</xdr:row>
      <xdr:rowOff>11907</xdr:rowOff>
    </xdr:from>
    <xdr:to>
      <xdr:col>1</xdr:col>
      <xdr:colOff>440531</xdr:colOff>
      <xdr:row>6</xdr:row>
      <xdr:rowOff>23813</xdr:rowOff>
    </xdr:to>
    <xdr:cxnSp macro="">
      <xdr:nvCxnSpPr>
        <xdr:cNvPr id="5" name="Straight Arrow Connector 4"/>
        <xdr:cNvCxnSpPr/>
      </xdr:nvCxnSpPr>
      <xdr:spPr>
        <a:xfrm>
          <a:off x="3507581" y="592932"/>
          <a:ext cx="47625" cy="592931"/>
        </a:xfrm>
        <a:prstGeom prst="straightConnector1">
          <a:avLst/>
        </a:prstGeom>
        <a:ln w="1047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2286000</xdr:colOff>
      <xdr:row>15</xdr:row>
      <xdr:rowOff>11906</xdr:rowOff>
    </xdr:from>
    <xdr:to>
      <xdr:col>1</xdr:col>
      <xdr:colOff>107155</xdr:colOff>
      <xdr:row>23</xdr:row>
      <xdr:rowOff>107157</xdr:rowOff>
    </xdr:to>
    <xdr:cxnSp macro="">
      <xdr:nvCxnSpPr>
        <xdr:cNvPr id="2" name="Straight Arrow Connector 1"/>
        <xdr:cNvCxnSpPr/>
      </xdr:nvCxnSpPr>
      <xdr:spPr>
        <a:xfrm flipV="1">
          <a:off x="2286000" y="3555206"/>
          <a:ext cx="935830" cy="1247776"/>
        </a:xfrm>
        <a:prstGeom prst="straightConnector1">
          <a:avLst/>
        </a:prstGeom>
        <a:ln w="1047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392906</xdr:colOff>
      <xdr:row>3</xdr:row>
      <xdr:rowOff>11907</xdr:rowOff>
    </xdr:from>
    <xdr:to>
      <xdr:col>1</xdr:col>
      <xdr:colOff>440531</xdr:colOff>
      <xdr:row>6</xdr:row>
      <xdr:rowOff>23813</xdr:rowOff>
    </xdr:to>
    <xdr:cxnSp macro="">
      <xdr:nvCxnSpPr>
        <xdr:cNvPr id="3" name="Straight Arrow Connector 2"/>
        <xdr:cNvCxnSpPr/>
      </xdr:nvCxnSpPr>
      <xdr:spPr>
        <a:xfrm>
          <a:off x="3507581" y="592932"/>
          <a:ext cx="47625" cy="592931"/>
        </a:xfrm>
        <a:prstGeom prst="straightConnector1">
          <a:avLst/>
        </a:prstGeom>
        <a:ln w="1047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2286000</xdr:colOff>
      <xdr:row>15</xdr:row>
      <xdr:rowOff>11906</xdr:rowOff>
    </xdr:from>
    <xdr:to>
      <xdr:col>1</xdr:col>
      <xdr:colOff>107155</xdr:colOff>
      <xdr:row>23</xdr:row>
      <xdr:rowOff>107157</xdr:rowOff>
    </xdr:to>
    <xdr:cxnSp macro="">
      <xdr:nvCxnSpPr>
        <xdr:cNvPr id="4" name="Straight Arrow Connector 2"/>
        <xdr:cNvCxnSpPr/>
      </xdr:nvCxnSpPr>
      <xdr:spPr>
        <a:xfrm flipV="1">
          <a:off x="2286000" y="3555206"/>
          <a:ext cx="935830" cy="1247776"/>
        </a:xfrm>
        <a:prstGeom prst="straightConnector1">
          <a:avLst/>
        </a:prstGeom>
        <a:ln w="1047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392906</xdr:colOff>
      <xdr:row>3</xdr:row>
      <xdr:rowOff>11907</xdr:rowOff>
    </xdr:from>
    <xdr:to>
      <xdr:col>1</xdr:col>
      <xdr:colOff>440531</xdr:colOff>
      <xdr:row>6</xdr:row>
      <xdr:rowOff>23813</xdr:rowOff>
    </xdr:to>
    <xdr:cxnSp macro="">
      <xdr:nvCxnSpPr>
        <xdr:cNvPr id="5" name="Straight Arrow Connector 4"/>
        <xdr:cNvCxnSpPr/>
      </xdr:nvCxnSpPr>
      <xdr:spPr>
        <a:xfrm>
          <a:off x="3507581" y="592932"/>
          <a:ext cx="47625" cy="592931"/>
        </a:xfrm>
        <a:prstGeom prst="straightConnector1">
          <a:avLst/>
        </a:prstGeom>
        <a:ln w="104775">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dimension ref="A1:AN11"/>
  <sheetViews>
    <sheetView workbookViewId="0"/>
  </sheetViews>
  <sheetFormatPr defaultRowHeight="15"/>
  <sheetData>
    <row r="1" spans="1:40">
      <c r="A1">
        <v>2</v>
      </c>
      <c r="B1">
        <v>0</v>
      </c>
    </row>
    <row r="2" spans="1:40">
      <c r="A2">
        <v>0</v>
      </c>
    </row>
    <row r="3" spans="1:40">
      <c r="A3">
        <f ca="1">'With AtRisk'!$B$13</f>
        <v>0</v>
      </c>
      <c r="B3" t="b">
        <v>1</v>
      </c>
      <c r="C3">
        <v>0</v>
      </c>
      <c r="D3">
        <v>1</v>
      </c>
      <c r="E3" t="s">
        <v>155</v>
      </c>
      <c r="F3">
        <v>1</v>
      </c>
      <c r="G3">
        <v>0</v>
      </c>
      <c r="H3">
        <v>0</v>
      </c>
      <c r="J3" t="s">
        <v>156</v>
      </c>
      <c r="K3" t="s">
        <v>157</v>
      </c>
      <c r="L3" t="s">
        <v>158</v>
      </c>
      <c r="AG3">
        <f ca="1">'With AtRisk'!$B$13</f>
        <v>0</v>
      </c>
      <c r="AH3">
        <v>1</v>
      </c>
      <c r="AI3">
        <v>1</v>
      </c>
      <c r="AJ3" t="b">
        <v>0</v>
      </c>
      <c r="AK3" t="b">
        <v>1</v>
      </c>
      <c r="AL3">
        <v>0</v>
      </c>
      <c r="AM3" t="b">
        <v>0</v>
      </c>
      <c r="AN3" t="e">
        <f>_</f>
        <v>#NAME?</v>
      </c>
    </row>
    <row r="4" spans="1:40">
      <c r="A4">
        <f ca="1">'With AtRisk'!$B$15</f>
        <v>1</v>
      </c>
      <c r="B4" t="b">
        <v>1</v>
      </c>
      <c r="C4">
        <v>0</v>
      </c>
      <c r="D4">
        <v>1</v>
      </c>
      <c r="E4" t="s">
        <v>159</v>
      </c>
      <c r="F4">
        <v>1</v>
      </c>
      <c r="G4">
        <v>0</v>
      </c>
      <c r="H4">
        <v>0</v>
      </c>
      <c r="J4" t="s">
        <v>156</v>
      </c>
      <c r="K4" t="s">
        <v>157</v>
      </c>
      <c r="L4" t="s">
        <v>158</v>
      </c>
      <c r="AG4">
        <f ca="1">'With AtRisk'!$B$15</f>
        <v>1</v>
      </c>
      <c r="AH4">
        <v>3</v>
      </c>
      <c r="AI4">
        <v>1</v>
      </c>
      <c r="AJ4" t="b">
        <v>0</v>
      </c>
      <c r="AK4" t="b">
        <v>1</v>
      </c>
      <c r="AL4">
        <v>0</v>
      </c>
      <c r="AM4" t="b">
        <v>0</v>
      </c>
      <c r="AN4" t="e">
        <f>_</f>
        <v>#NAME?</v>
      </c>
    </row>
    <row r="5" spans="1:40">
      <c r="A5">
        <v>0</v>
      </c>
    </row>
    <row r="6" spans="1:40">
      <c r="A6" t="b">
        <v>0</v>
      </c>
      <c r="B6">
        <v>15680</v>
      </c>
      <c r="C6">
        <v>8160</v>
      </c>
      <c r="D6">
        <v>13120</v>
      </c>
      <c r="E6">
        <v>100</v>
      </c>
    </row>
    <row r="7" spans="1:40">
      <c r="A7" t="b">
        <v>0</v>
      </c>
      <c r="B7">
        <v>15680</v>
      </c>
      <c r="C7">
        <v>7345</v>
      </c>
      <c r="D7">
        <v>13120</v>
      </c>
      <c r="E7">
        <v>500</v>
      </c>
    </row>
    <row r="8" spans="1:40">
      <c r="A8" t="b">
        <v>0</v>
      </c>
      <c r="B8">
        <v>15680</v>
      </c>
      <c r="C8">
        <v>7345</v>
      </c>
      <c r="D8">
        <v>13120</v>
      </c>
      <c r="E8">
        <v>1000</v>
      </c>
    </row>
    <row r="9" spans="1:40">
      <c r="A9" t="b">
        <v>0</v>
      </c>
      <c r="B9">
        <v>15680</v>
      </c>
      <c r="C9">
        <v>7345</v>
      </c>
      <c r="D9">
        <v>13120</v>
      </c>
      <c r="E9">
        <v>1500</v>
      </c>
    </row>
    <row r="10" spans="1:40">
      <c r="A10" t="b">
        <v>0</v>
      </c>
      <c r="B10">
        <v>15680</v>
      </c>
      <c r="C10">
        <v>7345</v>
      </c>
      <c r="D10">
        <v>13120</v>
      </c>
      <c r="E10">
        <v>2000</v>
      </c>
    </row>
    <row r="11" spans="1:40">
      <c r="A11">
        <v>0</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CT6"/>
  <sheetViews>
    <sheetView workbookViewId="0"/>
  </sheetViews>
  <sheetFormatPr defaultRowHeight="15"/>
  <cols>
    <col min="1" max="26" width="18.7109375" customWidth="1"/>
  </cols>
  <sheetData>
    <row r="1" spans="1:98">
      <c r="A1" t="s">
        <v>51</v>
      </c>
      <c r="B1" t="s">
        <v>58</v>
      </c>
      <c r="C1" t="s">
        <v>55</v>
      </c>
      <c r="D1" t="s">
        <v>56</v>
      </c>
      <c r="E1" t="s">
        <v>53</v>
      </c>
      <c r="F1" t="s">
        <v>54</v>
      </c>
      <c r="G1" t="s">
        <v>70</v>
      </c>
      <c r="H1" t="s">
        <v>61</v>
      </c>
      <c r="I1" t="s">
        <v>62</v>
      </c>
      <c r="J1" t="s">
        <v>63</v>
      </c>
      <c r="K1" t="s">
        <v>64</v>
      </c>
      <c r="L1" t="s">
        <v>59</v>
      </c>
      <c r="M1" t="s">
        <v>65</v>
      </c>
      <c r="N1" t="s">
        <v>67</v>
      </c>
      <c r="O1" t="s">
        <v>71</v>
      </c>
      <c r="P1" t="s">
        <v>73</v>
      </c>
      <c r="Q1" t="s">
        <v>72</v>
      </c>
      <c r="R1" t="s">
        <v>52</v>
      </c>
      <c r="S1" t="s">
        <v>57</v>
      </c>
      <c r="Y1" t="s">
        <v>66</v>
      </c>
      <c r="Z1" t="s">
        <v>68</v>
      </c>
      <c r="AA1" t="s">
        <v>60</v>
      </c>
      <c r="AB1" t="s">
        <v>69</v>
      </c>
    </row>
    <row r="2" spans="1:98">
      <c r="E2">
        <f ca="1">'With AtRisk'!$B$15</f>
        <v>1</v>
      </c>
      <c r="S2">
        <v>2</v>
      </c>
    </row>
    <row r="3" spans="1:98">
      <c r="A3" t="s">
        <v>49</v>
      </c>
      <c r="B3">
        <v>2</v>
      </c>
      <c r="C3" t="s">
        <v>50</v>
      </c>
    </row>
    <row r="4" spans="1:98">
      <c r="A4" t="s">
        <v>51</v>
      </c>
      <c r="B4" t="s">
        <v>58</v>
      </c>
      <c r="C4" t="s">
        <v>55</v>
      </c>
      <c r="D4" t="s">
        <v>56</v>
      </c>
      <c r="E4" t="s">
        <v>53</v>
      </c>
      <c r="F4" t="s">
        <v>54</v>
      </c>
      <c r="G4" t="s">
        <v>70</v>
      </c>
      <c r="H4" t="s">
        <v>61</v>
      </c>
      <c r="I4" t="s">
        <v>62</v>
      </c>
      <c r="J4" t="s">
        <v>63</v>
      </c>
      <c r="K4" t="s">
        <v>64</v>
      </c>
      <c r="L4" t="s">
        <v>59</v>
      </c>
      <c r="M4" t="s">
        <v>65</v>
      </c>
      <c r="N4" t="s">
        <v>67</v>
      </c>
      <c r="O4" t="s">
        <v>71</v>
      </c>
      <c r="P4" t="s">
        <v>73</v>
      </c>
      <c r="Q4" t="s">
        <v>72</v>
      </c>
      <c r="R4" t="s">
        <v>52</v>
      </c>
      <c r="S4" t="s">
        <v>57</v>
      </c>
      <c r="Y4" t="s">
        <v>66</v>
      </c>
      <c r="Z4" t="s">
        <v>68</v>
      </c>
      <c r="AA4" t="s">
        <v>60</v>
      </c>
      <c r="AB4" t="s">
        <v>69</v>
      </c>
    </row>
    <row r="5" spans="1:98">
      <c r="A5">
        <v>1</v>
      </c>
      <c r="B5" t="b">
        <v>1</v>
      </c>
      <c r="C5">
        <v>0</v>
      </c>
      <c r="D5" t="s">
        <v>74</v>
      </c>
      <c r="E5">
        <f>'With AtRisk'!$B$7</f>
        <v>0</v>
      </c>
      <c r="F5" t="s">
        <v>136</v>
      </c>
      <c r="G5" t="s">
        <v>80</v>
      </c>
      <c r="H5" s="1" t="s">
        <v>77</v>
      </c>
      <c r="I5" s="1" t="s">
        <v>77</v>
      </c>
      <c r="J5" s="1" t="s">
        <v>78</v>
      </c>
      <c r="K5" s="1" t="s">
        <v>79</v>
      </c>
      <c r="L5" s="1" t="s">
        <v>76</v>
      </c>
      <c r="M5">
        <v>20</v>
      </c>
      <c r="N5" t="b">
        <v>1</v>
      </c>
      <c r="O5" t="b">
        <v>0</v>
      </c>
      <c r="P5">
        <v>1</v>
      </c>
      <c r="Q5">
        <v>0</v>
      </c>
      <c r="R5">
        <v>1</v>
      </c>
      <c r="S5">
        <v>0</v>
      </c>
      <c r="T5" t="s">
        <v>75</v>
      </c>
      <c r="U5" s="1" t="s">
        <v>76</v>
      </c>
      <c r="V5">
        <v>12</v>
      </c>
      <c r="W5">
        <v>0</v>
      </c>
      <c r="X5">
        <v>0</v>
      </c>
      <c r="Y5">
        <v>0</v>
      </c>
      <c r="Z5">
        <v>3</v>
      </c>
      <c r="AA5" t="b">
        <v>1</v>
      </c>
      <c r="AC5" s="1" t="s">
        <v>77</v>
      </c>
      <c r="AD5" s="1" t="s">
        <v>77</v>
      </c>
      <c r="AE5" s="1" t="s">
        <v>77</v>
      </c>
      <c r="AF5" s="1" t="s">
        <v>77</v>
      </c>
      <c r="AG5" s="1" t="s">
        <v>77</v>
      </c>
      <c r="AH5" s="1" t="s">
        <v>77</v>
      </c>
      <c r="AI5" s="1" t="s">
        <v>77</v>
      </c>
      <c r="AJ5" s="1" t="s">
        <v>77</v>
      </c>
      <c r="AK5" s="1" t="s">
        <v>77</v>
      </c>
      <c r="AL5" s="1" t="s">
        <v>77</v>
      </c>
      <c r="AM5" s="1" t="s">
        <v>77</v>
      </c>
      <c r="AN5" s="1" t="s">
        <v>77</v>
      </c>
      <c r="AO5" s="1" t="s">
        <v>77</v>
      </c>
      <c r="AP5" s="1" t="s">
        <v>77</v>
      </c>
      <c r="AQ5" s="1" t="s">
        <v>77</v>
      </c>
      <c r="AR5" s="1" t="s">
        <v>77</v>
      </c>
      <c r="AS5" s="1" t="s">
        <v>77</v>
      </c>
      <c r="AT5" s="1" t="s">
        <v>77</v>
      </c>
      <c r="AU5" s="1" t="s">
        <v>77</v>
      </c>
      <c r="AV5" s="1" t="s">
        <v>77</v>
      </c>
      <c r="BB5" s="1" t="s">
        <v>78</v>
      </c>
      <c r="BC5" s="1" t="s">
        <v>81</v>
      </c>
      <c r="BD5" s="1" t="s">
        <v>82</v>
      </c>
      <c r="BE5" s="1" t="s">
        <v>83</v>
      </c>
      <c r="BF5" s="1" t="s">
        <v>84</v>
      </c>
      <c r="BG5" s="1" t="s">
        <v>85</v>
      </c>
      <c r="BH5" s="1" t="s">
        <v>86</v>
      </c>
      <c r="BI5" s="1" t="s">
        <v>87</v>
      </c>
      <c r="BJ5" s="1" t="s">
        <v>88</v>
      </c>
      <c r="BK5" s="1" t="s">
        <v>89</v>
      </c>
      <c r="BL5" s="1" t="s">
        <v>90</v>
      </c>
      <c r="BM5" s="1" t="s">
        <v>91</v>
      </c>
      <c r="BN5" s="1" t="s">
        <v>92</v>
      </c>
      <c r="BO5" s="1" t="s">
        <v>93</v>
      </c>
      <c r="BP5" s="1" t="s">
        <v>94</v>
      </c>
      <c r="BQ5" s="1" t="s">
        <v>95</v>
      </c>
      <c r="BR5" s="1" t="s">
        <v>96</v>
      </c>
      <c r="BS5" s="1" t="s">
        <v>97</v>
      </c>
      <c r="BT5" s="1" t="s">
        <v>98</v>
      </c>
      <c r="BU5" s="1" t="s">
        <v>79</v>
      </c>
      <c r="CA5" t="s">
        <v>99</v>
      </c>
      <c r="CB5" t="s">
        <v>100</v>
      </c>
      <c r="CC5" t="s">
        <v>101</v>
      </c>
      <c r="CD5" t="s">
        <v>102</v>
      </c>
      <c r="CE5" t="s">
        <v>103</v>
      </c>
      <c r="CF5" t="s">
        <v>104</v>
      </c>
      <c r="CG5" t="s">
        <v>105</v>
      </c>
      <c r="CH5" t="s">
        <v>106</v>
      </c>
      <c r="CI5" t="s">
        <v>107</v>
      </c>
      <c r="CJ5" t="s">
        <v>108</v>
      </c>
      <c r="CK5" t="s">
        <v>109</v>
      </c>
      <c r="CL5" t="s">
        <v>110</v>
      </c>
      <c r="CM5" t="s">
        <v>111</v>
      </c>
      <c r="CN5" t="s">
        <v>112</v>
      </c>
      <c r="CO5" t="s">
        <v>113</v>
      </c>
      <c r="CP5" t="s">
        <v>114</v>
      </c>
      <c r="CQ5" t="s">
        <v>115</v>
      </c>
      <c r="CR5" t="s">
        <v>116</v>
      </c>
      <c r="CS5" t="s">
        <v>117</v>
      </c>
      <c r="CT5" t="s">
        <v>118</v>
      </c>
    </row>
    <row r="6" spans="1:98">
      <c r="A6">
        <v>2</v>
      </c>
      <c r="B6" t="b">
        <v>1</v>
      </c>
      <c r="C6">
        <v>0</v>
      </c>
      <c r="D6" t="s">
        <v>74</v>
      </c>
      <c r="E6">
        <f>'With AtRisk'!$B$8</f>
        <v>0</v>
      </c>
      <c r="F6" t="s">
        <v>119</v>
      </c>
      <c r="G6" t="s">
        <v>124</v>
      </c>
      <c r="H6" s="1" t="s">
        <v>77</v>
      </c>
      <c r="I6" s="1" t="s">
        <v>77</v>
      </c>
      <c r="J6" s="1" t="s">
        <v>122</v>
      </c>
      <c r="K6" s="1" t="s">
        <v>123</v>
      </c>
      <c r="L6" s="1" t="s">
        <v>121</v>
      </c>
      <c r="M6">
        <v>7</v>
      </c>
      <c r="N6" t="b">
        <v>1</v>
      </c>
      <c r="O6" t="b">
        <v>0</v>
      </c>
      <c r="P6">
        <v>1</v>
      </c>
      <c r="Q6">
        <v>0</v>
      </c>
      <c r="R6">
        <v>1</v>
      </c>
      <c r="S6">
        <v>0</v>
      </c>
      <c r="T6" t="s">
        <v>120</v>
      </c>
      <c r="U6" s="1" t="s">
        <v>121</v>
      </c>
      <c r="V6">
        <v>3</v>
      </c>
      <c r="W6">
        <v>0</v>
      </c>
      <c r="X6">
        <v>0</v>
      </c>
      <c r="Y6">
        <v>0</v>
      </c>
      <c r="Z6">
        <v>3</v>
      </c>
      <c r="AA6" t="b">
        <v>0</v>
      </c>
      <c r="AC6" s="1" t="s">
        <v>77</v>
      </c>
      <c r="AD6" s="1" t="s">
        <v>77</v>
      </c>
      <c r="AE6" s="1" t="s">
        <v>77</v>
      </c>
      <c r="AF6" s="1" t="s">
        <v>77</v>
      </c>
      <c r="AG6" s="1" t="s">
        <v>77</v>
      </c>
      <c r="AH6" s="1" t="s">
        <v>77</v>
      </c>
      <c r="AI6" s="1" t="s">
        <v>77</v>
      </c>
      <c r="BB6" s="1" t="s">
        <v>122</v>
      </c>
      <c r="BC6" s="1" t="s">
        <v>125</v>
      </c>
      <c r="BD6" s="1" t="s">
        <v>126</v>
      </c>
      <c r="BE6" s="1" t="s">
        <v>121</v>
      </c>
      <c r="BF6" s="1" t="s">
        <v>127</v>
      </c>
      <c r="BG6" s="1" t="s">
        <v>128</v>
      </c>
      <c r="BH6" s="1" t="s">
        <v>123</v>
      </c>
      <c r="CA6" t="s">
        <v>129</v>
      </c>
      <c r="CB6" t="s">
        <v>130</v>
      </c>
      <c r="CC6" t="s">
        <v>131</v>
      </c>
      <c r="CD6" t="s">
        <v>132</v>
      </c>
      <c r="CE6" t="s">
        <v>133</v>
      </c>
      <c r="CF6" t="s">
        <v>134</v>
      </c>
      <c r="CG6" t="s">
        <v>135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M2"/>
  <sheetViews>
    <sheetView workbookViewId="0"/>
  </sheetViews>
  <sheetFormatPr defaultRowHeight="15"/>
  <cols>
    <col min="1" max="26" width="18.7109375" customWidth="1"/>
  </cols>
  <sheetData>
    <row r="1" spans="1:13">
      <c r="A1" t="s">
        <v>137</v>
      </c>
      <c r="B1" t="s">
        <v>138</v>
      </c>
      <c r="C1" t="s">
        <v>139</v>
      </c>
      <c r="D1" t="s">
        <v>140</v>
      </c>
      <c r="E1" t="s">
        <v>141</v>
      </c>
      <c r="F1" t="s">
        <v>142</v>
      </c>
      <c r="G1" t="s">
        <v>143</v>
      </c>
      <c r="H1" t="s">
        <v>144</v>
      </c>
      <c r="I1" t="s">
        <v>145</v>
      </c>
      <c r="J1" t="s">
        <v>146</v>
      </c>
      <c r="K1" t="s">
        <v>147</v>
      </c>
      <c r="L1" t="s">
        <v>148</v>
      </c>
      <c r="M1" t="s">
        <v>149</v>
      </c>
    </row>
    <row r="2" spans="1:13">
      <c r="A2">
        <f>'With AtRisk'!$B$7</f>
        <v>0</v>
      </c>
      <c r="B2">
        <f ca="1">'With AtRisk'!$B$15</f>
        <v>1</v>
      </c>
      <c r="C2">
        <v>0.95</v>
      </c>
      <c r="D2">
        <v>3</v>
      </c>
      <c r="E2">
        <v>0.01</v>
      </c>
      <c r="F2">
        <v>100</v>
      </c>
      <c r="G2">
        <v>8</v>
      </c>
      <c r="H2">
        <v>20</v>
      </c>
      <c r="I2" t="b">
        <v>0</v>
      </c>
      <c r="J2" t="b">
        <v>0</v>
      </c>
      <c r="K2" t="b">
        <v>1</v>
      </c>
      <c r="L2" t="b">
        <v>1</v>
      </c>
      <c r="M2">
        <v>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V44"/>
  <sheetViews>
    <sheetView tabSelected="1" zoomScale="80" zoomScaleNormal="80" workbookViewId="0">
      <selection activeCell="B25" sqref="B25"/>
    </sheetView>
  </sheetViews>
  <sheetFormatPr defaultRowHeight="15"/>
  <cols>
    <col min="1" max="1" width="46.7109375" customWidth="1"/>
    <col min="2" max="2" width="12.7109375" customWidth="1"/>
    <col min="3" max="5" width="0.85546875" customWidth="1"/>
    <col min="6" max="6" width="1" customWidth="1"/>
    <col min="7" max="7" width="33.85546875" customWidth="1"/>
    <col min="8" max="8" width="9.85546875" customWidth="1"/>
    <col min="9" max="9" width="9.28515625" customWidth="1"/>
    <col min="10" max="10" width="8.140625" bestFit="1" customWidth="1"/>
  </cols>
  <sheetData>
    <row r="1" spans="1:22">
      <c r="A1" s="60" t="s">
        <v>42</v>
      </c>
      <c r="B1" s="61"/>
      <c r="C1" s="61"/>
      <c r="D1" s="61"/>
      <c r="E1" s="61"/>
      <c r="F1" s="61"/>
      <c r="G1" s="61"/>
      <c r="H1" t="s">
        <v>153</v>
      </c>
    </row>
    <row r="2" spans="1:22">
      <c r="A2" s="61"/>
      <c r="B2" s="61"/>
      <c r="C2" s="61"/>
      <c r="D2" s="61"/>
      <c r="E2" s="61"/>
      <c r="F2" s="61"/>
      <c r="G2" s="61"/>
    </row>
    <row r="3" spans="1:22" ht="15.75" thickBot="1">
      <c r="A3" s="10"/>
      <c r="B3" s="11"/>
    </row>
    <row r="4" spans="1:22">
      <c r="A4" s="10"/>
      <c r="B4" s="10"/>
      <c r="D4" s="1"/>
      <c r="G4" s="12"/>
      <c r="H4" s="23" t="s">
        <v>21</v>
      </c>
      <c r="I4" s="23" t="s">
        <v>22</v>
      </c>
      <c r="J4" s="23" t="s">
        <v>23</v>
      </c>
      <c r="K4" s="23" t="s">
        <v>24</v>
      </c>
      <c r="L4" s="23" t="s">
        <v>25</v>
      </c>
      <c r="M4" s="23" t="s">
        <v>26</v>
      </c>
      <c r="N4" s="23" t="s">
        <v>27</v>
      </c>
      <c r="O4" s="23" t="s">
        <v>28</v>
      </c>
      <c r="P4" s="23" t="s">
        <v>29</v>
      </c>
      <c r="Q4" s="23" t="s">
        <v>30</v>
      </c>
      <c r="R4" s="23" t="s">
        <v>31</v>
      </c>
      <c r="S4" s="23" t="s">
        <v>32</v>
      </c>
      <c r="T4" s="24" t="s">
        <v>33</v>
      </c>
      <c r="U4" s="5"/>
    </row>
    <row r="5" spans="1:22" ht="15.75" thickBot="1">
      <c r="G5" s="25" t="s">
        <v>0</v>
      </c>
      <c r="H5" s="49">
        <v>1</v>
      </c>
      <c r="I5" s="47">
        <v>2</v>
      </c>
      <c r="J5" s="47">
        <v>3</v>
      </c>
      <c r="K5" s="47">
        <v>4</v>
      </c>
      <c r="L5" s="47">
        <v>5</v>
      </c>
      <c r="M5" s="47">
        <v>6</v>
      </c>
      <c r="N5" s="47">
        <v>7</v>
      </c>
      <c r="O5" s="47">
        <v>8</v>
      </c>
      <c r="P5" s="47">
        <v>9</v>
      </c>
      <c r="Q5" s="47">
        <v>10</v>
      </c>
      <c r="R5" s="47">
        <v>11</v>
      </c>
      <c r="S5" s="47">
        <v>12</v>
      </c>
      <c r="T5" s="48">
        <v>13</v>
      </c>
      <c r="V5" s="5"/>
    </row>
    <row r="6" spans="1:22">
      <c r="A6" s="3" t="s">
        <v>43</v>
      </c>
      <c r="B6" s="4"/>
      <c r="G6" s="25" t="s">
        <v>5</v>
      </c>
      <c r="H6" s="50">
        <f>SUM(B7:B11)</f>
        <v>40</v>
      </c>
      <c r="I6" s="9">
        <f t="shared" ref="I6:T6" ca="1" si="0">H6-SUM(H14:H22)</f>
        <v>39</v>
      </c>
      <c r="J6" s="9">
        <f t="shared" ca="1" si="0"/>
        <v>38</v>
      </c>
      <c r="K6" s="9">
        <f t="shared" ca="1" si="0"/>
        <v>37</v>
      </c>
      <c r="L6" s="9">
        <f t="shared" ca="1" si="0"/>
        <v>36</v>
      </c>
      <c r="M6" s="9">
        <f t="shared" ca="1" si="0"/>
        <v>35</v>
      </c>
      <c r="N6" s="9">
        <f t="shared" ca="1" si="0"/>
        <v>34</v>
      </c>
      <c r="O6" s="9">
        <f t="shared" ca="1" si="0"/>
        <v>33</v>
      </c>
      <c r="P6" s="9">
        <f t="shared" ca="1" si="0"/>
        <v>32</v>
      </c>
      <c r="Q6" s="9">
        <f t="shared" ca="1" si="0"/>
        <v>31</v>
      </c>
      <c r="R6" s="9">
        <f t="shared" ca="1" si="0"/>
        <v>30</v>
      </c>
      <c r="S6" s="9">
        <f t="shared" ca="1" si="0"/>
        <v>29</v>
      </c>
      <c r="T6" s="26">
        <f t="shared" ca="1" si="0"/>
        <v>28</v>
      </c>
    </row>
    <row r="7" spans="1:22">
      <c r="A7" s="25" t="s">
        <v>46</v>
      </c>
      <c r="B7" s="52">
        <v>0</v>
      </c>
      <c r="E7" s="1"/>
      <c r="G7" s="25" t="s">
        <v>2</v>
      </c>
      <c r="H7" s="50">
        <f>B7</f>
        <v>0</v>
      </c>
      <c r="I7" s="9">
        <f ca="1">H7-H14</f>
        <v>0</v>
      </c>
      <c r="J7" s="9">
        <f ca="1">I7-I14</f>
        <v>0</v>
      </c>
      <c r="K7" s="9">
        <f ca="1">J7-J14</f>
        <v>0</v>
      </c>
      <c r="L7" s="9">
        <f ca="1">K7-K14</f>
        <v>0</v>
      </c>
      <c r="M7" s="9">
        <f t="shared" ref="M7:T7" ca="1" si="1">L7-L14</f>
        <v>0</v>
      </c>
      <c r="N7" s="9">
        <f t="shared" ca="1" si="1"/>
        <v>0</v>
      </c>
      <c r="O7" s="9">
        <f t="shared" ca="1" si="1"/>
        <v>0</v>
      </c>
      <c r="P7" s="9">
        <f t="shared" ca="1" si="1"/>
        <v>0</v>
      </c>
      <c r="Q7" s="9">
        <f t="shared" ca="1" si="1"/>
        <v>0</v>
      </c>
      <c r="R7" s="9">
        <f t="shared" ca="1" si="1"/>
        <v>0</v>
      </c>
      <c r="S7" s="9">
        <f t="shared" ca="1" si="1"/>
        <v>0</v>
      </c>
      <c r="T7" s="26">
        <f t="shared" ca="1" si="1"/>
        <v>0</v>
      </c>
    </row>
    <row r="8" spans="1:22">
      <c r="A8" s="25" t="s">
        <v>19</v>
      </c>
      <c r="B8" s="52">
        <v>0</v>
      </c>
      <c r="E8" s="1"/>
      <c r="G8" s="25" t="s">
        <v>1</v>
      </c>
      <c r="H8" s="50">
        <f>B8</f>
        <v>0</v>
      </c>
      <c r="I8" s="9">
        <f ca="1">H8-H16</f>
        <v>0</v>
      </c>
      <c r="J8" s="9">
        <f ca="1">I8-I16</f>
        <v>0</v>
      </c>
      <c r="K8" s="9">
        <f ca="1">J8-J16</f>
        <v>0</v>
      </c>
      <c r="L8" s="9">
        <f ca="1">K8-K16</f>
        <v>0</v>
      </c>
      <c r="M8" s="9">
        <f t="shared" ref="M8:T8" ca="1" si="2">L8-L16</f>
        <v>0</v>
      </c>
      <c r="N8" s="9">
        <f t="shared" ca="1" si="2"/>
        <v>0</v>
      </c>
      <c r="O8" s="9">
        <f t="shared" ca="1" si="2"/>
        <v>0</v>
      </c>
      <c r="P8" s="9">
        <f t="shared" ca="1" si="2"/>
        <v>0</v>
      </c>
      <c r="Q8" s="9">
        <f t="shared" ca="1" si="2"/>
        <v>0</v>
      </c>
      <c r="R8" s="9">
        <f t="shared" ca="1" si="2"/>
        <v>0</v>
      </c>
      <c r="S8" s="9">
        <f t="shared" ca="1" si="2"/>
        <v>0</v>
      </c>
      <c r="T8" s="26">
        <f t="shared" ca="1" si="2"/>
        <v>0</v>
      </c>
    </row>
    <row r="9" spans="1:22">
      <c r="A9" s="25" t="s">
        <v>20</v>
      </c>
      <c r="B9" s="52">
        <v>7</v>
      </c>
      <c r="G9" s="25" t="s">
        <v>3</v>
      </c>
      <c r="H9" s="50">
        <f>B9</f>
        <v>7</v>
      </c>
      <c r="I9" s="9">
        <f ca="1">H9-H18</f>
        <v>7</v>
      </c>
      <c r="J9" s="9">
        <f ca="1">I9-I18</f>
        <v>7</v>
      </c>
      <c r="K9" s="9">
        <f ca="1">J9-J18</f>
        <v>7</v>
      </c>
      <c r="L9" s="9">
        <f ca="1">K9-K18</f>
        <v>7</v>
      </c>
      <c r="M9" s="9">
        <f t="shared" ref="M9:T9" ca="1" si="3">L9-L18</f>
        <v>7</v>
      </c>
      <c r="N9" s="9">
        <f t="shared" ca="1" si="3"/>
        <v>6</v>
      </c>
      <c r="O9" s="9">
        <f t="shared" ca="1" si="3"/>
        <v>5</v>
      </c>
      <c r="P9" s="9">
        <f t="shared" ca="1" si="3"/>
        <v>5</v>
      </c>
      <c r="Q9" s="9">
        <f t="shared" ca="1" si="3"/>
        <v>5</v>
      </c>
      <c r="R9" s="9">
        <f t="shared" ca="1" si="3"/>
        <v>5</v>
      </c>
      <c r="S9" s="9">
        <f t="shared" ca="1" si="3"/>
        <v>5</v>
      </c>
      <c r="T9" s="26">
        <f t="shared" ca="1" si="3"/>
        <v>5</v>
      </c>
    </row>
    <row r="10" spans="1:22">
      <c r="A10" s="25" t="s">
        <v>154</v>
      </c>
      <c r="B10" s="52">
        <v>32</v>
      </c>
      <c r="E10" s="1"/>
      <c r="G10" s="25" t="s">
        <v>4</v>
      </c>
      <c r="H10" s="50">
        <f>B10</f>
        <v>32</v>
      </c>
      <c r="I10" s="9">
        <f ca="1">H10-H20</f>
        <v>31</v>
      </c>
      <c r="J10" s="9">
        <f ca="1">I10-I20</f>
        <v>30</v>
      </c>
      <c r="K10" s="9">
        <f ca="1">J10-J20</f>
        <v>29</v>
      </c>
      <c r="L10" s="9">
        <f ca="1">K10-K20</f>
        <v>28</v>
      </c>
      <c r="M10" s="9">
        <f t="shared" ref="M10:T10" ca="1" si="4">L10-L20</f>
        <v>27</v>
      </c>
      <c r="N10" s="9">
        <f t="shared" ca="1" si="4"/>
        <v>27</v>
      </c>
      <c r="O10" s="9">
        <f t="shared" ca="1" si="4"/>
        <v>27</v>
      </c>
      <c r="P10" s="9">
        <f t="shared" ca="1" si="4"/>
        <v>26</v>
      </c>
      <c r="Q10" s="9">
        <f t="shared" ca="1" si="4"/>
        <v>25</v>
      </c>
      <c r="R10" s="9">
        <f t="shared" ca="1" si="4"/>
        <v>24</v>
      </c>
      <c r="S10" s="9">
        <f t="shared" ca="1" si="4"/>
        <v>23</v>
      </c>
      <c r="T10" s="26">
        <f t="shared" ca="1" si="4"/>
        <v>22</v>
      </c>
    </row>
    <row r="11" spans="1:22" ht="15.75" thickBot="1">
      <c r="A11" s="2" t="s">
        <v>150</v>
      </c>
      <c r="B11" s="52">
        <v>1</v>
      </c>
      <c r="E11" s="1"/>
      <c r="G11" s="2" t="s">
        <v>4</v>
      </c>
      <c r="H11" s="51">
        <f>B11</f>
        <v>1</v>
      </c>
      <c r="I11" s="27">
        <f ca="1">H11-H22</f>
        <v>1</v>
      </c>
      <c r="J11" s="27">
        <f t="shared" ref="J11:T11" ca="1" si="5">I11-I22</f>
        <v>1</v>
      </c>
      <c r="K11" s="27">
        <f t="shared" ca="1" si="5"/>
        <v>1</v>
      </c>
      <c r="L11" s="27">
        <f t="shared" ca="1" si="5"/>
        <v>1</v>
      </c>
      <c r="M11" s="27">
        <f t="shared" ca="1" si="5"/>
        <v>1</v>
      </c>
      <c r="N11" s="27">
        <f t="shared" ca="1" si="5"/>
        <v>1</v>
      </c>
      <c r="O11" s="27">
        <f t="shared" ca="1" si="5"/>
        <v>1</v>
      </c>
      <c r="P11" s="27">
        <f t="shared" ca="1" si="5"/>
        <v>1</v>
      </c>
      <c r="Q11" s="27">
        <f t="shared" ca="1" si="5"/>
        <v>1</v>
      </c>
      <c r="R11" s="27">
        <f t="shared" ca="1" si="5"/>
        <v>1</v>
      </c>
      <c r="S11" s="27">
        <f t="shared" ca="1" si="5"/>
        <v>1</v>
      </c>
      <c r="T11" s="19">
        <f t="shared" ca="1" si="5"/>
        <v>1</v>
      </c>
    </row>
    <row r="12" spans="1:22" ht="15.75" thickBot="1"/>
    <row r="13" spans="1:22" ht="32.25" thickBot="1">
      <c r="A13" s="54" t="s">
        <v>47</v>
      </c>
      <c r="B13" s="45">
        <f ca="1">IF(SUM(K27:T29)&gt;0,1,0)</f>
        <v>1</v>
      </c>
      <c r="G13" s="20" t="s">
        <v>6</v>
      </c>
      <c r="H13" s="21">
        <f t="shared" ref="H13:T13" ca="1" si="6">RANDBETWEEN(1,H6)</f>
        <v>10</v>
      </c>
      <c r="I13" s="21">
        <f t="shared" ca="1" si="6"/>
        <v>30</v>
      </c>
      <c r="J13" s="21">
        <f t="shared" ca="1" si="6"/>
        <v>25</v>
      </c>
      <c r="K13" s="21">
        <f t="shared" ca="1" si="6"/>
        <v>17</v>
      </c>
      <c r="L13" s="21">
        <f t="shared" ca="1" si="6"/>
        <v>28</v>
      </c>
      <c r="M13" s="21">
        <f t="shared" ca="1" si="6"/>
        <v>4</v>
      </c>
      <c r="N13" s="21">
        <f t="shared" ca="1" si="6"/>
        <v>4</v>
      </c>
      <c r="O13" s="21">
        <f t="shared" ca="1" si="6"/>
        <v>22</v>
      </c>
      <c r="P13" s="21">
        <f t="shared" ca="1" si="6"/>
        <v>28</v>
      </c>
      <c r="Q13" s="21">
        <f t="shared" ca="1" si="6"/>
        <v>20</v>
      </c>
      <c r="R13" s="21">
        <f t="shared" ca="1" si="6"/>
        <v>10</v>
      </c>
      <c r="S13" s="21">
        <f t="shared" ca="1" si="6"/>
        <v>14</v>
      </c>
      <c r="T13" s="22">
        <f t="shared" ca="1" si="6"/>
        <v>22</v>
      </c>
    </row>
    <row r="14" spans="1:22" ht="46.5">
      <c r="A14" s="55" t="s">
        <v>11</v>
      </c>
      <c r="B14" s="57">
        <f ca="1">IF(AND(B13=0,SUM(M36:T38)&gt;0=TRUE),1,0)</f>
        <v>0</v>
      </c>
      <c r="G14" s="28" t="s">
        <v>7</v>
      </c>
      <c r="H14" s="29">
        <f t="shared" ref="H14:T14" ca="1" si="7">IF(H13&lt;=H7,1,0)</f>
        <v>0</v>
      </c>
      <c r="I14" s="29">
        <f t="shared" ca="1" si="7"/>
        <v>0</v>
      </c>
      <c r="J14" s="29">
        <f t="shared" ca="1" si="7"/>
        <v>0</v>
      </c>
      <c r="K14" s="29">
        <f t="shared" ca="1" si="7"/>
        <v>0</v>
      </c>
      <c r="L14" s="29">
        <f t="shared" ca="1" si="7"/>
        <v>0</v>
      </c>
      <c r="M14" s="29">
        <f t="shared" ca="1" si="7"/>
        <v>0</v>
      </c>
      <c r="N14" s="29">
        <f t="shared" ca="1" si="7"/>
        <v>0</v>
      </c>
      <c r="O14" s="29">
        <f t="shared" ca="1" si="7"/>
        <v>0</v>
      </c>
      <c r="P14" s="29">
        <f t="shared" ca="1" si="7"/>
        <v>0</v>
      </c>
      <c r="Q14" s="29">
        <f t="shared" ca="1" si="7"/>
        <v>0</v>
      </c>
      <c r="R14" s="29">
        <f t="shared" ca="1" si="7"/>
        <v>0</v>
      </c>
      <c r="S14" s="29">
        <f t="shared" ca="1" si="7"/>
        <v>0</v>
      </c>
      <c r="T14" s="30">
        <f t="shared" ca="1" si="7"/>
        <v>0</v>
      </c>
    </row>
    <row r="15" spans="1:22" ht="32.25" thickBot="1">
      <c r="A15" s="56" t="s">
        <v>48</v>
      </c>
      <c r="B15" s="46">
        <f ca="1">IF(OR(SUM(K27:T29)&gt;0,SUM(M36:T38)&gt;0=TRUE),1,0)</f>
        <v>1</v>
      </c>
      <c r="G15" s="31" t="s">
        <v>34</v>
      </c>
      <c r="H15" s="32" t="b">
        <f ca="1">AND((H13&lt;=(H8+H7)),H13&gt;H7)</f>
        <v>0</v>
      </c>
      <c r="I15" s="32" t="b">
        <f t="shared" ref="I15:T15" ca="1" si="8">AND((I13&lt;=(I8+I7)),I13&gt;I7)</f>
        <v>0</v>
      </c>
      <c r="J15" s="32" t="b">
        <f t="shared" ca="1" si="8"/>
        <v>0</v>
      </c>
      <c r="K15" s="32" t="b">
        <f t="shared" ca="1" si="8"/>
        <v>0</v>
      </c>
      <c r="L15" s="32" t="b">
        <f t="shared" ca="1" si="8"/>
        <v>0</v>
      </c>
      <c r="M15" s="32" t="b">
        <f t="shared" ca="1" si="8"/>
        <v>0</v>
      </c>
      <c r="N15" s="32" t="b">
        <f t="shared" ca="1" si="8"/>
        <v>0</v>
      </c>
      <c r="O15" s="32" t="b">
        <f t="shared" ca="1" si="8"/>
        <v>0</v>
      </c>
      <c r="P15" s="32" t="b">
        <f t="shared" ca="1" si="8"/>
        <v>0</v>
      </c>
      <c r="Q15" s="32" t="b">
        <f t="shared" ca="1" si="8"/>
        <v>0</v>
      </c>
      <c r="R15" s="32" t="b">
        <f t="shared" ca="1" si="8"/>
        <v>0</v>
      </c>
      <c r="S15" s="32" t="b">
        <f t="shared" ca="1" si="8"/>
        <v>0</v>
      </c>
      <c r="T15" s="33" t="b">
        <f t="shared" ca="1" si="8"/>
        <v>0</v>
      </c>
    </row>
    <row r="16" spans="1:22">
      <c r="G16" s="34" t="s">
        <v>8</v>
      </c>
      <c r="H16" s="35">
        <f ca="1">IF(H15=TRUE,1,0)</f>
        <v>0</v>
      </c>
      <c r="I16" s="35">
        <f t="shared" ref="I16:T16" ca="1" si="9">IF(I15=TRUE,1,0)</f>
        <v>0</v>
      </c>
      <c r="J16" s="35">
        <f t="shared" ca="1" si="9"/>
        <v>0</v>
      </c>
      <c r="K16" s="35">
        <f t="shared" ca="1" si="9"/>
        <v>0</v>
      </c>
      <c r="L16" s="35">
        <f t="shared" ca="1" si="9"/>
        <v>0</v>
      </c>
      <c r="M16" s="35">
        <f t="shared" ca="1" si="9"/>
        <v>0</v>
      </c>
      <c r="N16" s="35">
        <f t="shared" ca="1" si="9"/>
        <v>0</v>
      </c>
      <c r="O16" s="35">
        <f t="shared" ca="1" si="9"/>
        <v>0</v>
      </c>
      <c r="P16" s="35">
        <f t="shared" ca="1" si="9"/>
        <v>0</v>
      </c>
      <c r="Q16" s="35">
        <f t="shared" ca="1" si="9"/>
        <v>0</v>
      </c>
      <c r="R16" s="35">
        <f t="shared" ca="1" si="9"/>
        <v>0</v>
      </c>
      <c r="S16" s="35">
        <f t="shared" ca="1" si="9"/>
        <v>0</v>
      </c>
      <c r="T16" s="36">
        <f t="shared" ca="1" si="9"/>
        <v>0</v>
      </c>
    </row>
    <row r="17" spans="1:20">
      <c r="G17" s="31" t="s">
        <v>36</v>
      </c>
      <c r="H17" s="32" t="b">
        <f ca="1">AND((H13&lt;=(H8+H7+H9)),H13&gt;H7+H8)</f>
        <v>0</v>
      </c>
      <c r="I17" s="32" t="b">
        <f t="shared" ref="I17:T17" ca="1" si="10">AND((I13&lt;=(I8+I7+I9)),I13&gt;I7+I8)</f>
        <v>0</v>
      </c>
      <c r="J17" s="32" t="b">
        <f t="shared" ca="1" si="10"/>
        <v>0</v>
      </c>
      <c r="K17" s="32" t="b">
        <f t="shared" ca="1" si="10"/>
        <v>0</v>
      </c>
      <c r="L17" s="32" t="b">
        <f t="shared" ca="1" si="10"/>
        <v>0</v>
      </c>
      <c r="M17" s="32" t="b">
        <f t="shared" ca="1" si="10"/>
        <v>1</v>
      </c>
      <c r="N17" s="32" t="b">
        <f t="shared" ca="1" si="10"/>
        <v>1</v>
      </c>
      <c r="O17" s="32" t="b">
        <f t="shared" ca="1" si="10"/>
        <v>0</v>
      </c>
      <c r="P17" s="32" t="b">
        <f t="shared" ca="1" si="10"/>
        <v>0</v>
      </c>
      <c r="Q17" s="32" t="b">
        <f t="shared" ca="1" si="10"/>
        <v>0</v>
      </c>
      <c r="R17" s="32" t="b">
        <f t="shared" ca="1" si="10"/>
        <v>0</v>
      </c>
      <c r="S17" s="32" t="b">
        <f t="shared" ca="1" si="10"/>
        <v>0</v>
      </c>
      <c r="T17" s="33" t="b">
        <f t="shared" ca="1" si="10"/>
        <v>0</v>
      </c>
    </row>
    <row r="18" spans="1:20">
      <c r="G18" s="34" t="s">
        <v>9</v>
      </c>
      <c r="H18" s="35">
        <f ca="1">IF(H17=TRUE,1, 0)</f>
        <v>0</v>
      </c>
      <c r="I18" s="35">
        <f t="shared" ref="I18:T18" ca="1" si="11">IF(I17=TRUE,1, 0)</f>
        <v>0</v>
      </c>
      <c r="J18" s="35">
        <f t="shared" ca="1" si="11"/>
        <v>0</v>
      </c>
      <c r="K18" s="35">
        <f t="shared" ca="1" si="11"/>
        <v>0</v>
      </c>
      <c r="L18" s="35">
        <f t="shared" ca="1" si="11"/>
        <v>0</v>
      </c>
      <c r="M18" s="35">
        <f t="shared" ca="1" si="11"/>
        <v>1</v>
      </c>
      <c r="N18" s="35">
        <f t="shared" ca="1" si="11"/>
        <v>1</v>
      </c>
      <c r="O18" s="35">
        <f t="shared" ca="1" si="11"/>
        <v>0</v>
      </c>
      <c r="P18" s="35">
        <f t="shared" ca="1" si="11"/>
        <v>0</v>
      </c>
      <c r="Q18" s="35">
        <f t="shared" ca="1" si="11"/>
        <v>0</v>
      </c>
      <c r="R18" s="35">
        <f t="shared" ca="1" si="11"/>
        <v>0</v>
      </c>
      <c r="S18" s="35">
        <f t="shared" ca="1" si="11"/>
        <v>0</v>
      </c>
      <c r="T18" s="36">
        <f t="shared" ca="1" si="11"/>
        <v>0</v>
      </c>
    </row>
    <row r="19" spans="1:20">
      <c r="G19" s="31" t="s">
        <v>35</v>
      </c>
      <c r="H19" s="32" t="b">
        <f ca="1">AND((H13&lt;=(H8+H7+H9+H10)),H13&gt;H7+H8+H9)</f>
        <v>1</v>
      </c>
      <c r="I19" s="32" t="b">
        <f t="shared" ref="I19:T19" ca="1" si="12">AND((I13&lt;=(I8+I7+I9+I10)),I13&gt;I7+I8+I9)</f>
        <v>1</v>
      </c>
      <c r="J19" s="32" t="b">
        <f t="shared" ca="1" si="12"/>
        <v>1</v>
      </c>
      <c r="K19" s="32" t="b">
        <f t="shared" ca="1" si="12"/>
        <v>1</v>
      </c>
      <c r="L19" s="32" t="b">
        <f t="shared" ca="1" si="12"/>
        <v>1</v>
      </c>
      <c r="M19" s="32" t="b">
        <f t="shared" ca="1" si="12"/>
        <v>0</v>
      </c>
      <c r="N19" s="32" t="b">
        <f t="shared" ca="1" si="12"/>
        <v>0</v>
      </c>
      <c r="O19" s="32" t="b">
        <f t="shared" ca="1" si="12"/>
        <v>1</v>
      </c>
      <c r="P19" s="32" t="b">
        <f t="shared" ca="1" si="12"/>
        <v>1</v>
      </c>
      <c r="Q19" s="32" t="b">
        <f t="shared" ca="1" si="12"/>
        <v>1</v>
      </c>
      <c r="R19" s="32" t="b">
        <f t="shared" ca="1" si="12"/>
        <v>1</v>
      </c>
      <c r="S19" s="32" t="b">
        <f t="shared" ca="1" si="12"/>
        <v>1</v>
      </c>
      <c r="T19" s="33" t="b">
        <f t="shared" ca="1" si="12"/>
        <v>1</v>
      </c>
    </row>
    <row r="20" spans="1:20">
      <c r="G20" s="34" t="s">
        <v>10</v>
      </c>
      <c r="H20" s="35">
        <f ca="1">IF(H19=TRUE,1, 0)</f>
        <v>1</v>
      </c>
      <c r="I20" s="35">
        <f t="shared" ref="I20:T20" ca="1" si="13">IF(I19=TRUE,1, 0)</f>
        <v>1</v>
      </c>
      <c r="J20" s="35">
        <f t="shared" ca="1" si="13"/>
        <v>1</v>
      </c>
      <c r="K20" s="35">
        <f t="shared" ca="1" si="13"/>
        <v>1</v>
      </c>
      <c r="L20" s="35">
        <f t="shared" ca="1" si="13"/>
        <v>1</v>
      </c>
      <c r="M20" s="35">
        <f t="shared" ca="1" si="13"/>
        <v>0</v>
      </c>
      <c r="N20" s="35">
        <f t="shared" ca="1" si="13"/>
        <v>0</v>
      </c>
      <c r="O20" s="35">
        <f t="shared" ca="1" si="13"/>
        <v>1</v>
      </c>
      <c r="P20" s="35">
        <f t="shared" ca="1" si="13"/>
        <v>1</v>
      </c>
      <c r="Q20" s="35">
        <f t="shared" ca="1" si="13"/>
        <v>1</v>
      </c>
      <c r="R20" s="35">
        <f t="shared" ca="1" si="13"/>
        <v>1</v>
      </c>
      <c r="S20" s="35">
        <f t="shared" ca="1" si="13"/>
        <v>1</v>
      </c>
      <c r="T20" s="36">
        <f t="shared" ca="1" si="13"/>
        <v>1</v>
      </c>
    </row>
    <row r="21" spans="1:20">
      <c r="G21" s="31" t="s">
        <v>151</v>
      </c>
      <c r="H21" s="32" t="b">
        <f ca="1">AND((H13&lt;=(H8+H7+H9+H10+H11)),H13&gt;H7+H8+H9+H10)</f>
        <v>0</v>
      </c>
      <c r="I21" s="32" t="b">
        <f t="shared" ref="I21:T21" ca="1" si="14">AND((I13&lt;=(I8+I7+I9+I10+I11)),I13&gt;I7+I8+I9+I10)</f>
        <v>0</v>
      </c>
      <c r="J21" s="32" t="b">
        <f t="shared" ca="1" si="14"/>
        <v>0</v>
      </c>
      <c r="K21" s="32" t="b">
        <f t="shared" ca="1" si="14"/>
        <v>0</v>
      </c>
      <c r="L21" s="32" t="b">
        <f t="shared" ca="1" si="14"/>
        <v>0</v>
      </c>
      <c r="M21" s="32" t="b">
        <f t="shared" ca="1" si="14"/>
        <v>0</v>
      </c>
      <c r="N21" s="32" t="b">
        <f t="shared" ca="1" si="14"/>
        <v>0</v>
      </c>
      <c r="O21" s="32" t="b">
        <f t="shared" ca="1" si="14"/>
        <v>0</v>
      </c>
      <c r="P21" s="32" t="b">
        <f t="shared" ca="1" si="14"/>
        <v>0</v>
      </c>
      <c r="Q21" s="32" t="b">
        <f t="shared" ca="1" si="14"/>
        <v>0</v>
      </c>
      <c r="R21" s="32" t="b">
        <f t="shared" ca="1" si="14"/>
        <v>0</v>
      </c>
      <c r="S21" s="32" t="b">
        <f t="shared" ca="1" si="14"/>
        <v>0</v>
      </c>
      <c r="T21" s="33" t="b">
        <f t="shared" ca="1" si="14"/>
        <v>0</v>
      </c>
    </row>
    <row r="22" spans="1:20" ht="15.75" thickBot="1">
      <c r="G22" s="37" t="s">
        <v>152</v>
      </c>
      <c r="H22" s="38">
        <f ca="1">IF(H21=TRUE,1, 0)</f>
        <v>0</v>
      </c>
      <c r="I22" s="38">
        <f t="shared" ref="I22:T22" ca="1" si="15">IF(I21=TRUE,1, 0)</f>
        <v>0</v>
      </c>
      <c r="J22" s="38">
        <f t="shared" ca="1" si="15"/>
        <v>0</v>
      </c>
      <c r="K22" s="38">
        <f t="shared" ca="1" si="15"/>
        <v>0</v>
      </c>
      <c r="L22" s="38">
        <f t="shared" ca="1" si="15"/>
        <v>0</v>
      </c>
      <c r="M22" s="38">
        <f t="shared" ca="1" si="15"/>
        <v>0</v>
      </c>
      <c r="N22" s="38">
        <f t="shared" ca="1" si="15"/>
        <v>0</v>
      </c>
      <c r="O22" s="38">
        <f t="shared" ca="1" si="15"/>
        <v>0</v>
      </c>
      <c r="P22" s="38">
        <f t="shared" ca="1" si="15"/>
        <v>0</v>
      </c>
      <c r="Q22" s="38">
        <f t="shared" ca="1" si="15"/>
        <v>0</v>
      </c>
      <c r="R22" s="38">
        <f t="shared" ca="1" si="15"/>
        <v>0</v>
      </c>
      <c r="S22" s="38">
        <f t="shared" ca="1" si="15"/>
        <v>0</v>
      </c>
      <c r="T22" s="39">
        <f t="shared" ca="1" si="15"/>
        <v>0</v>
      </c>
    </row>
    <row r="23" spans="1:20">
      <c r="A23" s="53" t="s">
        <v>41</v>
      </c>
      <c r="G23" s="41"/>
      <c r="H23" s="12" t="s">
        <v>39</v>
      </c>
      <c r="I23" s="13"/>
      <c r="J23" s="13"/>
      <c r="K23" s="13">
        <f ca="1">SUM(H20:K20)</f>
        <v>4</v>
      </c>
      <c r="L23" s="13"/>
      <c r="M23" s="13"/>
      <c r="N23" s="13"/>
      <c r="O23" s="13"/>
      <c r="P23" s="13"/>
      <c r="Q23" s="13"/>
      <c r="R23" s="13"/>
      <c r="S23" s="13"/>
      <c r="T23" s="18"/>
    </row>
    <row r="24" spans="1:20">
      <c r="G24" s="9"/>
      <c r="H24" s="25" t="s">
        <v>12</v>
      </c>
      <c r="I24" s="9"/>
      <c r="J24" s="9"/>
      <c r="K24" s="9">
        <f ca="1">IF(SUM(H16:K16)&gt;1,SUM(H16:K16)-1,0)</f>
        <v>0</v>
      </c>
      <c r="L24" s="9">
        <f ca="1">IF(AND(SUM($H$16:K16)&gt;=1,L16=1)=TRUE,1,0)</f>
        <v>0</v>
      </c>
      <c r="M24" s="9">
        <f ca="1">IF(AND(SUM($H$16:L16)&gt;=1,M16=1)=TRUE,1,0)</f>
        <v>0</v>
      </c>
      <c r="N24" s="9">
        <f ca="1">IF(AND(SUM($H$16:M16)&gt;=1,N16=1)=TRUE,1,0)</f>
        <v>0</v>
      </c>
      <c r="O24" s="9">
        <f ca="1">IF(AND(SUM($H$16:N16)&gt;=1,O16=1)=TRUE,1,0)</f>
        <v>0</v>
      </c>
      <c r="P24" s="9">
        <f ca="1">IF(AND(SUM($H$16:O16)&gt;=1,P16=1)=TRUE,1,0)</f>
        <v>0</v>
      </c>
      <c r="Q24" s="9">
        <f ca="1">IF(AND(SUM($H$16:P16)&gt;=1,Q16=1)=TRUE,1,0)</f>
        <v>0</v>
      </c>
      <c r="R24" s="9">
        <f ca="1">IF(AND(SUM($H$16:Q16)&gt;=1,R16=1)=TRUE,1,0)</f>
        <v>0</v>
      </c>
      <c r="S24" s="9">
        <f ca="1">IF(AND(SUM($H$16:R16)&gt;=1,S16=1)=TRUE,1,0)</f>
        <v>0</v>
      </c>
      <c r="T24" s="26">
        <f ca="1">IF(AND(SUM($H$16:S16)&gt;=1,T16=1)=TRUE,1,0)</f>
        <v>0</v>
      </c>
    </row>
    <row r="25" spans="1:20" ht="15.75" thickBot="1">
      <c r="A25" s="62" t="s">
        <v>45</v>
      </c>
      <c r="G25" s="9"/>
      <c r="H25" s="2" t="s">
        <v>37</v>
      </c>
      <c r="I25" s="27"/>
      <c r="J25" s="27"/>
      <c r="K25" s="40">
        <f ca="1">SUM(K23:K24)</f>
        <v>4</v>
      </c>
      <c r="L25" s="27">
        <f ca="1">L24+L20+L22</f>
        <v>1</v>
      </c>
      <c r="M25" s="27">
        <f t="shared" ref="M25:T25" ca="1" si="16">M24+M20+M22</f>
        <v>0</v>
      </c>
      <c r="N25" s="27">
        <f t="shared" ca="1" si="16"/>
        <v>0</v>
      </c>
      <c r="O25" s="27">
        <f t="shared" ca="1" si="16"/>
        <v>1</v>
      </c>
      <c r="P25" s="27">
        <f t="shared" ca="1" si="16"/>
        <v>1</v>
      </c>
      <c r="Q25" s="27">
        <f t="shared" ca="1" si="16"/>
        <v>1</v>
      </c>
      <c r="R25" s="27">
        <f t="shared" ca="1" si="16"/>
        <v>1</v>
      </c>
      <c r="S25" s="27">
        <f t="shared" ca="1" si="16"/>
        <v>1</v>
      </c>
      <c r="T25" s="19">
        <f t="shared" ca="1" si="16"/>
        <v>1</v>
      </c>
    </row>
    <row r="26" spans="1:20" ht="15.75" thickBot="1">
      <c r="A26" s="62"/>
      <c r="H26" s="6" t="s">
        <v>13</v>
      </c>
      <c r="I26" s="7"/>
      <c r="J26" s="7"/>
      <c r="K26" s="8">
        <f ca="1">K25+4+SUM(H22:K22)*2</f>
        <v>8</v>
      </c>
    </row>
    <row r="27" spans="1:20">
      <c r="A27" s="62"/>
      <c r="H27" s="12" t="s">
        <v>14</v>
      </c>
      <c r="I27" s="13"/>
      <c r="J27" s="13"/>
      <c r="K27" s="13">
        <f ca="1">IF(SUM($H$14:K14)&gt;=2,1,0)</f>
        <v>0</v>
      </c>
      <c r="L27" s="14">
        <f ca="1">IF(L5&lt;=$K$26,IF(SUM($H$14:L14)&gt;=2,1,0),0)</f>
        <v>0</v>
      </c>
      <c r="M27" s="14">
        <f ca="1">IF(M5&lt;=$K$26,IF(SUM($H$14:M14)&gt;=2,1,0),0)</f>
        <v>0</v>
      </c>
      <c r="N27" s="14">
        <f ca="1">IF(N5&lt;=$K$26,IF(SUM($H$14:N14)&gt;=2,1,0),0)</f>
        <v>0</v>
      </c>
      <c r="O27" s="14">
        <f ca="1">IF(O5&lt;=$K$26,IF(SUM($H$14:O14)&gt;=2,1,0),0)</f>
        <v>0</v>
      </c>
      <c r="P27" s="14">
        <f ca="1">IF(P5&lt;=$K$26,IF(SUM($H$14:P14)&gt;=2,1,0),0)</f>
        <v>0</v>
      </c>
      <c r="Q27" s="14">
        <f ca="1">IF(Q5&lt;=$K$26,IF(SUM($H$14:Q14)&gt;=2,1,0),0)</f>
        <v>0</v>
      </c>
      <c r="R27" s="14">
        <f ca="1">IF(R5&lt;=$K$26,IF(SUM($H$14:R14)&gt;=2,1,0),0)</f>
        <v>0</v>
      </c>
      <c r="S27" s="14">
        <f ca="1">IF(S5&lt;=$K$26,IF(SUM($H$14:S14)&gt;=2,1,0),0)</f>
        <v>0</v>
      </c>
      <c r="T27" s="15">
        <f ca="1">IF(T5&lt;=$K$26,IF(SUM($H$14:T14)&gt;=2,1,0),0)</f>
        <v>0</v>
      </c>
    </row>
    <row r="28" spans="1:20">
      <c r="A28" s="62"/>
      <c r="H28" s="42" t="s">
        <v>15</v>
      </c>
      <c r="I28" s="9"/>
      <c r="J28" s="9"/>
      <c r="K28" s="9">
        <f ca="1">IF(AND((SUM($H$16:K16)&gt;=1),(SUM($H$14:K14)&gt;=1)),1,0)</f>
        <v>0</v>
      </c>
      <c r="L28" s="16">
        <f ca="1">IF(L5&lt;=$K$26,IF(AND((SUM($H$16:L16)&gt;=1),(SUM($H$14:L14)&gt;=1)),1,0),0)</f>
        <v>0</v>
      </c>
      <c r="M28" s="16">
        <f ca="1">IF(M5&lt;=$K$26,IF(AND((SUM($H$16:M16)&gt;=1),(SUM($H$14:M14)&gt;=1)),1,0),0)</f>
        <v>0</v>
      </c>
      <c r="N28" s="16">
        <f ca="1">IF(N5&lt;=$K$26,IF(AND((SUM($H$16:N16)&gt;=1),(SUM($H$14:N14)&gt;=1)),1,0),0)</f>
        <v>0</v>
      </c>
      <c r="O28" s="16">
        <f ca="1">IF(O5&lt;=$K$26,IF(AND((SUM($H$16:O16)&gt;=1),(SUM($H$14:O14)&gt;=1)),1,0),0)</f>
        <v>0</v>
      </c>
      <c r="P28" s="16">
        <f ca="1">IF(P5&lt;=$K$26,IF(AND((SUM($H$16:P16)&gt;=1),(SUM($H$14:P14)&gt;=1)),1,0),0)</f>
        <v>0</v>
      </c>
      <c r="Q28" s="16">
        <f ca="1">IF(Q5&lt;=$K$26,IF(AND((SUM($H$16:Q16)&gt;=1),(SUM($H$14:Q14)&gt;=1)),1,0),0)</f>
        <v>0</v>
      </c>
      <c r="R28" s="16">
        <f ca="1">IF(R5&lt;=$K$26,IF(AND((SUM($H$16:R16)&gt;=1),(SUM($H$14:R14)&gt;=1)),1,0),0)</f>
        <v>0</v>
      </c>
      <c r="S28" s="16">
        <f ca="1">IF(S5&lt;=$K$26,IF(AND((SUM($H$16:S16)&gt;=1),(SUM($H$14:S14)&gt;=1)),1,0),0)</f>
        <v>0</v>
      </c>
      <c r="T28" s="17">
        <f ca="1">IF(T5&lt;=$K$26,IF(AND((SUM($H$16:T16)&gt;=1),(SUM($H$14:T14)&gt;=1)),1,0),0)</f>
        <v>0</v>
      </c>
    </row>
    <row r="29" spans="1:20" ht="15.75" thickBot="1">
      <c r="A29" s="62"/>
      <c r="H29" s="2" t="s">
        <v>16</v>
      </c>
      <c r="I29" s="27"/>
      <c r="J29" s="27"/>
      <c r="K29" s="27">
        <f ca="1">IF(SUM($H$18:K18)&gt;=1,1,0)</f>
        <v>0</v>
      </c>
      <c r="L29" s="43">
        <f ca="1">IF(L5&lt;=$K$26,IF(SUM($H$18:L18)&gt;=1,1,0),0)</f>
        <v>0</v>
      </c>
      <c r="M29" s="43">
        <f ca="1">IF(M5&lt;=$K$26,IF(SUM($H$18:M18)&gt;=1,1,0),0)</f>
        <v>1</v>
      </c>
      <c r="N29" s="43">
        <f ca="1">IF(N5&lt;=$K$26,IF(SUM($H$18:N18)&gt;=1,1,0),0)</f>
        <v>1</v>
      </c>
      <c r="O29" s="43">
        <f ca="1">IF(O5&lt;=$K$26,IF(SUM($H$18:O18)&gt;=1,1,0),0)</f>
        <v>1</v>
      </c>
      <c r="P29" s="43">
        <f ca="1">IF(P5&lt;=$K$26,IF(SUM($H$18:P18)&gt;=1,1,0),0)</f>
        <v>0</v>
      </c>
      <c r="Q29" s="43">
        <f ca="1">IF(Q5&lt;=$K$26,IF(SUM($H$18:Q18)&gt;=1,1,0),0)</f>
        <v>0</v>
      </c>
      <c r="R29" s="43">
        <f ca="1">IF(R5&lt;=$K$26,IF(SUM($H$18:R18)&gt;=1,1,0),0)</f>
        <v>0</v>
      </c>
      <c r="S29" s="43">
        <f ca="1">IF(S5&lt;=$K$26,IF(SUM($H$18:S18)&gt;=1,1,0),0)</f>
        <v>0</v>
      </c>
      <c r="T29" s="44">
        <f ca="1">IF(T5&lt;=$K$26,IF(SUM($H$18:T18)&gt;=1,1,0),0)</f>
        <v>0</v>
      </c>
    </row>
    <row r="30" spans="1:20">
      <c r="A30" s="62"/>
      <c r="J30" s="9"/>
      <c r="K30" s="9"/>
      <c r="L30" s="9"/>
      <c r="M30" s="9"/>
      <c r="N30" s="9"/>
      <c r="O30" s="9"/>
      <c r="P30" s="9"/>
      <c r="Q30" s="9"/>
      <c r="R30" s="9"/>
      <c r="S30" s="9"/>
      <c r="T30" s="9"/>
    </row>
    <row r="31" spans="1:20" ht="15.75" thickBot="1">
      <c r="A31" s="62"/>
      <c r="H31" s="58" t="s">
        <v>40</v>
      </c>
      <c r="I31" s="58"/>
      <c r="J31" s="58"/>
      <c r="K31" s="58"/>
      <c r="L31" s="58"/>
      <c r="M31" s="58"/>
      <c r="N31" s="58"/>
      <c r="O31" s="58"/>
      <c r="P31" s="58"/>
      <c r="Q31" s="58"/>
    </row>
    <row r="32" spans="1:20" ht="15.75" thickBot="1">
      <c r="A32" s="62"/>
      <c r="H32" s="58"/>
      <c r="I32" s="58"/>
      <c r="J32" s="58" t="s">
        <v>18</v>
      </c>
      <c r="K32" s="58"/>
      <c r="L32" s="58"/>
      <c r="M32" s="59">
        <f t="shared" ref="M32:P32" ca="1" si="17">IF(M5-$K$26=1,1,0)</f>
        <v>0</v>
      </c>
      <c r="N32" s="59">
        <f ca="1">IF(N5-$K$26=1,1,0)</f>
        <v>0</v>
      </c>
      <c r="O32" s="59">
        <f t="shared" ca="1" si="17"/>
        <v>0</v>
      </c>
      <c r="P32" s="59">
        <f t="shared" ca="1" si="17"/>
        <v>1</v>
      </c>
      <c r="Q32" s="59">
        <f ca="1">IF(Q5-$K$26=1,1,0)</f>
        <v>0</v>
      </c>
    </row>
    <row r="33" spans="1:20">
      <c r="A33" s="62"/>
      <c r="J33" t="s">
        <v>38</v>
      </c>
    </row>
    <row r="34" spans="1:20">
      <c r="A34" s="62"/>
      <c r="G34" t="s">
        <v>44</v>
      </c>
    </row>
    <row r="35" spans="1:20" ht="15.75" thickBot="1">
      <c r="A35" s="62"/>
      <c r="H35" t="s">
        <v>17</v>
      </c>
      <c r="M35" s="1">
        <f ca="1">IF(M32=1,SUM($L$25:L25)+L5-SUM($H$22:$K$22),0)</f>
        <v>0</v>
      </c>
      <c r="N35" s="1">
        <f ca="1">IF(N32=1,SUM($L$25:M25)+M5-SUM($H$22:$K$22),0)</f>
        <v>0</v>
      </c>
      <c r="O35" s="1">
        <f ca="1">IF(O32=1,SUM($L$25:N25)+N5-SUM($H$22:$K$22),0)</f>
        <v>0</v>
      </c>
      <c r="P35" s="1">
        <f ca="1">IF(P32=1,SUM($L$25:O25)+O5-SUM($H$22:$K$22),0)</f>
        <v>10</v>
      </c>
      <c r="Q35" s="1">
        <f ca="1">IF(Q32=1,SUM($L$25:P25)+P5-SUM($H$22:$K$22),0)</f>
        <v>0</v>
      </c>
      <c r="R35" s="1">
        <f>IF(R32=1,SUM($L$25:Q25)+Q5-SUM($H$22:$K$22),0)</f>
        <v>0</v>
      </c>
    </row>
    <row r="36" spans="1:20">
      <c r="G36" s="1"/>
      <c r="I36" s="12" t="s">
        <v>14</v>
      </c>
      <c r="J36" s="13"/>
      <c r="K36" s="13"/>
      <c r="L36" s="13"/>
      <c r="M36" s="13">
        <f ca="1">IF(AND(SUM($M$35:$R$35)=M5,SUM($H$14:M14)&gt;=2),1,0)</f>
        <v>0</v>
      </c>
      <c r="N36" s="13">
        <f ca="1">IF(AND(SUM($M$35:$R$35)=N5,SUM($H$14:N14)&gt;=2),1,0)</f>
        <v>0</v>
      </c>
      <c r="O36" s="13">
        <f ca="1">IF(AND(SUM($M$35:$R$35)=O5,SUM($H$14:O14)&gt;=2),1,0)</f>
        <v>0</v>
      </c>
      <c r="P36" s="13">
        <f ca="1">IF(AND(SUM($M$35:$R$35)=P5,SUM($H$14:P14)&gt;=2),1,0)</f>
        <v>0</v>
      </c>
      <c r="Q36" s="13">
        <f ca="1">IF(AND(SUM($M$35:$R$35)=Q5,SUM($H$14:Q14)&gt;=2),1,0)</f>
        <v>0</v>
      </c>
      <c r="R36" s="13">
        <f ca="1">IF(AND(SUM($M$35:$R$35)=R5,SUM($H$14:R14)&gt;=2),1,0)</f>
        <v>0</v>
      </c>
      <c r="S36" s="13">
        <f ca="1">IF(AND(SUM($M$35:$R$35)=S5,SUM($H$14:S14)&gt;=2),1,0)</f>
        <v>0</v>
      </c>
      <c r="T36" s="18">
        <f ca="1">IF(AND(SUM($M$35:$R$35)=T5,SUM($H$14:T14)&gt;=2),1,0)</f>
        <v>0</v>
      </c>
    </row>
    <row r="37" spans="1:20">
      <c r="I37" s="42" t="s">
        <v>15</v>
      </c>
      <c r="J37" s="9"/>
      <c r="K37" s="9"/>
      <c r="L37" s="9"/>
      <c r="M37" s="9">
        <f ca="1">IF(AND(SUM($M$35:$R$35)=M5,(SUM($H$16:M16)&gt;=1),(SUM($H$14:M14)&gt;=1)),1,0)</f>
        <v>0</v>
      </c>
      <c r="N37" s="9">
        <f ca="1">IF(AND(SUM($M$35:$R$35)=N5,(SUM($H$16:N16)&gt;=1),(SUM($H$14:N14)&gt;=1)),1,0)</f>
        <v>0</v>
      </c>
      <c r="O37" s="9">
        <f ca="1">IF(AND(SUM($M$35:$R$35)=O5,(SUM($H$16:O16)&gt;=1),(SUM($H$14:O14)&gt;=1)),1,0)</f>
        <v>0</v>
      </c>
      <c r="P37" s="9">
        <f ca="1">IF(AND(SUM($M$35:$R$35)=P5,(SUM($H$16:P16)&gt;=1),(SUM($H$14:P14)&gt;=1)),1,0)</f>
        <v>0</v>
      </c>
      <c r="Q37" s="9">
        <f ca="1">IF(AND(SUM($M$35:$R$35)=Q5,(SUM($H$16:Q16)&gt;=1),(SUM($H$14:Q14)&gt;=1)),1,0)</f>
        <v>0</v>
      </c>
      <c r="R37" s="9">
        <f ca="1">IF(AND(SUM($M$35:$R$35)=R5,(SUM($H$16:R16)&gt;=1),(SUM($H$14:R14)&gt;=1)),1,0)</f>
        <v>0</v>
      </c>
      <c r="S37" s="9">
        <f ca="1">IF(AND(SUM($M$35:$R$35)=S5,(SUM($H$16:S16)&gt;=1),(SUM($H$14:S14)&gt;=1)),1,0)</f>
        <v>0</v>
      </c>
      <c r="T37" s="26">
        <f ca="1">IF(AND(SUM($M$35:$R$35)=T5,(SUM($H$16:T16)&gt;=1),(SUM($H$14:T14)&gt;=1)),1,0)</f>
        <v>0</v>
      </c>
    </row>
    <row r="38" spans="1:20" ht="15.75" thickBot="1">
      <c r="I38" s="2" t="s">
        <v>16</v>
      </c>
      <c r="J38" s="27"/>
      <c r="K38" s="27"/>
      <c r="L38" s="27"/>
      <c r="M38" s="27">
        <f ca="1">IF(AND(SUM($M$35:$R$35)=M5,SUM($H$18:M18)&gt;=1),1,0)</f>
        <v>0</v>
      </c>
      <c r="N38" s="27">
        <f ca="1">IF(AND(SUM($M$35:$R$35)=N5,SUM($H$18:N18)&gt;=1),1,0)</f>
        <v>0</v>
      </c>
      <c r="O38" s="27">
        <f ca="1">IF(AND(SUM($M$35:$R$35)=O5,SUM($H$18:O18)&gt;=1),1,0)</f>
        <v>0</v>
      </c>
      <c r="P38" s="27">
        <f ca="1">IF(AND(SUM($M$35:$R$35)=P5,SUM($H$18:P18)&gt;=1),1,0)</f>
        <v>0</v>
      </c>
      <c r="Q38" s="27">
        <f ca="1">IF(AND(SUM($M$35:$R$35)=Q5,SUM($H$18:Q18)&gt;=1),1,0)</f>
        <v>1</v>
      </c>
      <c r="R38" s="27">
        <f ca="1">IF(AND(SUM($M$35:$R$35)=R5,SUM($H$18:R18)&gt;=1),1,0)</f>
        <v>0</v>
      </c>
      <c r="S38" s="27">
        <f ca="1">IF(AND(SUM($M$35:$R$35)=S5,SUM($H$18:S18)&gt;=1),1,0)</f>
        <v>0</v>
      </c>
      <c r="T38" s="19">
        <f ca="1">IF(AND(SUM($M$35:$R$35)=T5,SUM($H$18:T18)&gt;=1),1,0)</f>
        <v>0</v>
      </c>
    </row>
    <row r="44" spans="1:20">
      <c r="Q44" s="1"/>
    </row>
  </sheetData>
  <mergeCells count="2">
    <mergeCell ref="A1:G2"/>
    <mergeCell ref="A25:A35"/>
  </mergeCells>
  <conditionalFormatting sqref="H14:T14 H16:T16 H18:T18 B13:B15 H20:T20 H22:T22">
    <cfRule type="cellIs" dxfId="7" priority="8" stopIfTrue="1" operator="greaterThan">
      <formula>0</formula>
    </cfRule>
  </conditionalFormatting>
  <conditionalFormatting sqref="M36:T38 K27:T29">
    <cfRule type="cellIs" dxfId="6" priority="7" stopIfTrue="1" operator="greaterThan">
      <formula>0.5</formula>
    </cfRule>
  </conditionalFormatting>
  <conditionalFormatting sqref="B13">
    <cfRule type="expression" dxfId="5" priority="5" stopIfTrue="1">
      <formula>IF(RiskSelectedCell=CELL("address",B13),TRUE)</formula>
    </cfRule>
    <cfRule type="expression" dxfId="4" priority="6" stopIfTrue="1">
      <formula>IF(RiskSelectedCell=CELL("address",B13),TRUE)</formula>
    </cfRule>
  </conditionalFormatting>
  <conditionalFormatting sqref="B14">
    <cfRule type="expression" dxfId="3" priority="3" stopIfTrue="1">
      <formula>IF(RiskSelectedCell=CELL("address",B14),TRUE)</formula>
    </cfRule>
    <cfRule type="expression" dxfId="2" priority="4" stopIfTrue="1">
      <formula>IF(RiskSelectedCell=CELL("address",B14),TRUE)</formula>
    </cfRule>
  </conditionalFormatting>
  <conditionalFormatting sqref="B15">
    <cfRule type="expression" dxfId="1" priority="1" stopIfTrue="1">
      <formula>IF(RiskSelectedCell=CELL("address",B15),TRUE)</formula>
    </cfRule>
    <cfRule type="expression" dxfId="0" priority="2" stopIfTrue="1">
      <formula>IF(RiskSelectedCell=CELL("address",B15),TRUE)</formula>
    </cfRule>
  </conditionalFormatting>
  <pageMargins left="0.7" right="0.7" top="0.75" bottom="0.75" header="0.3" footer="0.3"/>
  <pageSetup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dimension ref="A1:V44"/>
  <sheetViews>
    <sheetView zoomScale="80" zoomScaleNormal="80" workbookViewId="0">
      <selection activeCell="A45" sqref="A45"/>
    </sheetView>
  </sheetViews>
  <sheetFormatPr defaultRowHeight="15"/>
  <cols>
    <col min="1" max="1" width="46.7109375" customWidth="1"/>
    <col min="2" max="2" width="12.7109375" customWidth="1"/>
    <col min="3" max="5" width="0.85546875" customWidth="1"/>
    <col min="6" max="6" width="1" customWidth="1"/>
    <col min="7" max="7" width="33.85546875" customWidth="1"/>
    <col min="8" max="8" width="9.85546875" customWidth="1"/>
    <col min="9" max="9" width="9.28515625" customWidth="1"/>
    <col min="10" max="10" width="8.140625" bestFit="1" customWidth="1"/>
  </cols>
  <sheetData>
    <row r="1" spans="1:22">
      <c r="A1" s="60" t="s">
        <v>42</v>
      </c>
      <c r="B1" s="61"/>
      <c r="C1" s="61"/>
      <c r="D1" s="61"/>
      <c r="E1" s="61"/>
      <c r="F1" s="61"/>
      <c r="G1" s="61"/>
      <c r="H1" t="s">
        <v>153</v>
      </c>
    </row>
    <row r="2" spans="1:22">
      <c r="A2" s="61"/>
      <c r="B2" s="61"/>
      <c r="C2" s="61"/>
      <c r="D2" s="61"/>
      <c r="E2" s="61"/>
      <c r="F2" s="61"/>
      <c r="G2" s="61"/>
    </row>
    <row r="3" spans="1:22" ht="15.75" thickBot="1">
      <c r="A3" s="10"/>
      <c r="B3" s="11"/>
    </row>
    <row r="4" spans="1:22">
      <c r="A4" s="10"/>
      <c r="B4" s="10"/>
      <c r="D4" s="1"/>
      <c r="G4" s="12"/>
      <c r="H4" s="23" t="s">
        <v>21</v>
      </c>
      <c r="I4" s="23" t="s">
        <v>22</v>
      </c>
      <c r="J4" s="23" t="s">
        <v>23</v>
      </c>
      <c r="K4" s="23" t="s">
        <v>24</v>
      </c>
      <c r="L4" s="23" t="s">
        <v>25</v>
      </c>
      <c r="M4" s="23" t="s">
        <v>26</v>
      </c>
      <c r="N4" s="23" t="s">
        <v>27</v>
      </c>
      <c r="O4" s="23" t="s">
        <v>28</v>
      </c>
      <c r="P4" s="23" t="s">
        <v>29</v>
      </c>
      <c r="Q4" s="23" t="s">
        <v>30</v>
      </c>
      <c r="R4" s="23" t="s">
        <v>31</v>
      </c>
      <c r="S4" s="23" t="s">
        <v>32</v>
      </c>
      <c r="T4" s="24" t="s">
        <v>33</v>
      </c>
      <c r="U4" s="5"/>
    </row>
    <row r="5" spans="1:22" ht="15.75" thickBot="1">
      <c r="G5" s="25" t="s">
        <v>0</v>
      </c>
      <c r="H5" s="49">
        <v>1</v>
      </c>
      <c r="I5" s="47">
        <v>2</v>
      </c>
      <c r="J5" s="47">
        <v>3</v>
      </c>
      <c r="K5" s="47">
        <v>4</v>
      </c>
      <c r="L5" s="47">
        <v>5</v>
      </c>
      <c r="M5" s="47">
        <v>6</v>
      </c>
      <c r="N5" s="47">
        <v>7</v>
      </c>
      <c r="O5" s="47">
        <v>8</v>
      </c>
      <c r="P5" s="47">
        <v>9</v>
      </c>
      <c r="Q5" s="47">
        <v>10</v>
      </c>
      <c r="R5" s="47">
        <v>11</v>
      </c>
      <c r="S5" s="47">
        <v>12</v>
      </c>
      <c r="T5" s="48">
        <v>13</v>
      </c>
      <c r="V5" s="5"/>
    </row>
    <row r="6" spans="1:22">
      <c r="A6" s="3" t="s">
        <v>43</v>
      </c>
      <c r="B6" s="4"/>
      <c r="G6" s="25" t="s">
        <v>5</v>
      </c>
      <c r="H6" s="50">
        <f>SUM(B7:B11)</f>
        <v>40</v>
      </c>
      <c r="I6" s="9">
        <f t="shared" ref="I6:T6" ca="1" si="0">H6-SUM(H14:H22)</f>
        <v>39</v>
      </c>
      <c r="J6" s="9">
        <f t="shared" ca="1" si="0"/>
        <v>38</v>
      </c>
      <c r="K6" s="9">
        <f t="shared" ca="1" si="0"/>
        <v>37</v>
      </c>
      <c r="L6" s="9">
        <f t="shared" ca="1" si="0"/>
        <v>36</v>
      </c>
      <c r="M6" s="9">
        <f t="shared" ca="1" si="0"/>
        <v>35</v>
      </c>
      <c r="N6" s="9">
        <f t="shared" ca="1" si="0"/>
        <v>34</v>
      </c>
      <c r="O6" s="9">
        <f t="shared" ca="1" si="0"/>
        <v>33</v>
      </c>
      <c r="P6" s="9">
        <f t="shared" ca="1" si="0"/>
        <v>32</v>
      </c>
      <c r="Q6" s="9">
        <f t="shared" ca="1" si="0"/>
        <v>31</v>
      </c>
      <c r="R6" s="9">
        <f t="shared" ca="1" si="0"/>
        <v>30</v>
      </c>
      <c r="S6" s="9">
        <f t="shared" ca="1" si="0"/>
        <v>29</v>
      </c>
      <c r="T6" s="26">
        <f t="shared" ca="1" si="0"/>
        <v>28</v>
      </c>
    </row>
    <row r="7" spans="1:22">
      <c r="A7" s="25" t="s">
        <v>46</v>
      </c>
      <c r="B7" s="52">
        <v>0</v>
      </c>
      <c r="E7" s="1"/>
      <c r="G7" s="25" t="s">
        <v>2</v>
      </c>
      <c r="H7" s="50">
        <f>B7</f>
        <v>0</v>
      </c>
      <c r="I7" s="9">
        <f ca="1">H7-H14</f>
        <v>0</v>
      </c>
      <c r="J7" s="9">
        <f ca="1">I7-I14</f>
        <v>0</v>
      </c>
      <c r="K7" s="9">
        <f ca="1">J7-J14</f>
        <v>0</v>
      </c>
      <c r="L7" s="9">
        <f ca="1">K7-K14</f>
        <v>0</v>
      </c>
      <c r="M7" s="9">
        <f t="shared" ref="M7:T7" ca="1" si="1">L7-L14</f>
        <v>0</v>
      </c>
      <c r="N7" s="9">
        <f t="shared" ca="1" si="1"/>
        <v>0</v>
      </c>
      <c r="O7" s="9">
        <f t="shared" ca="1" si="1"/>
        <v>0</v>
      </c>
      <c r="P7" s="9">
        <f t="shared" ca="1" si="1"/>
        <v>0</v>
      </c>
      <c r="Q7" s="9">
        <f t="shared" ca="1" si="1"/>
        <v>0</v>
      </c>
      <c r="R7" s="9">
        <f t="shared" ca="1" si="1"/>
        <v>0</v>
      </c>
      <c r="S7" s="9">
        <f t="shared" ca="1" si="1"/>
        <v>0</v>
      </c>
      <c r="T7" s="26">
        <f t="shared" ca="1" si="1"/>
        <v>0</v>
      </c>
    </row>
    <row r="8" spans="1:22">
      <c r="A8" s="25" t="s">
        <v>19</v>
      </c>
      <c r="B8" s="52">
        <v>0</v>
      </c>
      <c r="E8" s="1"/>
      <c r="G8" s="25" t="s">
        <v>1</v>
      </c>
      <c r="H8" s="50">
        <f>B8</f>
        <v>0</v>
      </c>
      <c r="I8" s="9">
        <f ca="1">H8-H16</f>
        <v>0</v>
      </c>
      <c r="J8" s="9">
        <f ca="1">I8-I16</f>
        <v>0</v>
      </c>
      <c r="K8" s="9">
        <f ca="1">J8-J16</f>
        <v>0</v>
      </c>
      <c r="L8" s="9">
        <f ca="1">K8-K16</f>
        <v>0</v>
      </c>
      <c r="M8" s="9">
        <f t="shared" ref="M8:T8" ca="1" si="2">L8-L16</f>
        <v>0</v>
      </c>
      <c r="N8" s="9">
        <f t="shared" ca="1" si="2"/>
        <v>0</v>
      </c>
      <c r="O8" s="9">
        <f t="shared" ca="1" si="2"/>
        <v>0</v>
      </c>
      <c r="P8" s="9">
        <f t="shared" ca="1" si="2"/>
        <v>0</v>
      </c>
      <c r="Q8" s="9">
        <f t="shared" ca="1" si="2"/>
        <v>0</v>
      </c>
      <c r="R8" s="9">
        <f t="shared" ca="1" si="2"/>
        <v>0</v>
      </c>
      <c r="S8" s="9">
        <f t="shared" ca="1" si="2"/>
        <v>0</v>
      </c>
      <c r="T8" s="26">
        <f t="shared" ca="1" si="2"/>
        <v>0</v>
      </c>
    </row>
    <row r="9" spans="1:22">
      <c r="A9" s="25" t="s">
        <v>20</v>
      </c>
      <c r="B9" s="52">
        <v>7</v>
      </c>
      <c r="G9" s="25" t="s">
        <v>3</v>
      </c>
      <c r="H9" s="50">
        <f>B9</f>
        <v>7</v>
      </c>
      <c r="I9" s="9">
        <f ca="1">H9-H18</f>
        <v>7</v>
      </c>
      <c r="J9" s="9">
        <f ca="1">I9-I18</f>
        <v>7</v>
      </c>
      <c r="K9" s="9">
        <f ca="1">J9-J18</f>
        <v>7</v>
      </c>
      <c r="L9" s="9">
        <f ca="1">K9-K18</f>
        <v>7</v>
      </c>
      <c r="M9" s="9">
        <f t="shared" ref="M9:T9" ca="1" si="3">L9-L18</f>
        <v>7</v>
      </c>
      <c r="N9" s="9">
        <f t="shared" ca="1" si="3"/>
        <v>7</v>
      </c>
      <c r="O9" s="9">
        <f t="shared" ca="1" si="3"/>
        <v>7</v>
      </c>
      <c r="P9" s="9">
        <f t="shared" ca="1" si="3"/>
        <v>7</v>
      </c>
      <c r="Q9" s="9">
        <f t="shared" ca="1" si="3"/>
        <v>7</v>
      </c>
      <c r="R9" s="9">
        <f t="shared" ca="1" si="3"/>
        <v>7</v>
      </c>
      <c r="S9" s="9">
        <f t="shared" ca="1" si="3"/>
        <v>6</v>
      </c>
      <c r="T9" s="26">
        <f t="shared" ca="1" si="3"/>
        <v>6</v>
      </c>
    </row>
    <row r="10" spans="1:22">
      <c r="A10" s="25" t="s">
        <v>154</v>
      </c>
      <c r="B10" s="52">
        <v>32</v>
      </c>
      <c r="E10" s="1"/>
      <c r="G10" s="25" t="s">
        <v>4</v>
      </c>
      <c r="H10" s="50">
        <f>B10</f>
        <v>32</v>
      </c>
      <c r="I10" s="9">
        <f ca="1">H10-H20</f>
        <v>31</v>
      </c>
      <c r="J10" s="9">
        <f ca="1">I10-I20</f>
        <v>30</v>
      </c>
      <c r="K10" s="9">
        <f ca="1">J10-J20</f>
        <v>29</v>
      </c>
      <c r="L10" s="9">
        <f ca="1">K10-K20</f>
        <v>28</v>
      </c>
      <c r="M10" s="9">
        <f t="shared" ref="M10:T10" ca="1" si="4">L10-L20</f>
        <v>27</v>
      </c>
      <c r="N10" s="9">
        <f t="shared" ca="1" si="4"/>
        <v>26</v>
      </c>
      <c r="O10" s="9">
        <f t="shared" ca="1" si="4"/>
        <v>26</v>
      </c>
      <c r="P10" s="9">
        <f t="shared" ca="1" si="4"/>
        <v>25</v>
      </c>
      <c r="Q10" s="9">
        <f t="shared" ca="1" si="4"/>
        <v>24</v>
      </c>
      <c r="R10" s="9">
        <f t="shared" ca="1" si="4"/>
        <v>23</v>
      </c>
      <c r="S10" s="9">
        <f t="shared" ca="1" si="4"/>
        <v>23</v>
      </c>
      <c r="T10" s="26">
        <f t="shared" ca="1" si="4"/>
        <v>22</v>
      </c>
    </row>
    <row r="11" spans="1:22" ht="15.75" thickBot="1">
      <c r="A11" s="2" t="s">
        <v>150</v>
      </c>
      <c r="B11" s="52">
        <v>1</v>
      </c>
      <c r="E11" s="1"/>
      <c r="G11" s="2" t="s">
        <v>4</v>
      </c>
      <c r="H11" s="51">
        <f>B11</f>
        <v>1</v>
      </c>
      <c r="I11" s="27">
        <f ca="1">H11-H22</f>
        <v>1</v>
      </c>
      <c r="J11" s="27">
        <f t="shared" ref="J11:T11" ca="1" si="5">I11-I22</f>
        <v>1</v>
      </c>
      <c r="K11" s="27">
        <f t="shared" ca="1" si="5"/>
        <v>1</v>
      </c>
      <c r="L11" s="27">
        <f t="shared" ca="1" si="5"/>
        <v>1</v>
      </c>
      <c r="M11" s="27">
        <f t="shared" ca="1" si="5"/>
        <v>1</v>
      </c>
      <c r="N11" s="27">
        <f t="shared" ca="1" si="5"/>
        <v>1</v>
      </c>
      <c r="O11" s="27">
        <f t="shared" ca="1" si="5"/>
        <v>0</v>
      </c>
      <c r="P11" s="27">
        <f t="shared" ca="1" si="5"/>
        <v>0</v>
      </c>
      <c r="Q11" s="27">
        <f t="shared" ca="1" si="5"/>
        <v>0</v>
      </c>
      <c r="R11" s="27">
        <f t="shared" ca="1" si="5"/>
        <v>0</v>
      </c>
      <c r="S11" s="27">
        <f t="shared" ca="1" si="5"/>
        <v>0</v>
      </c>
      <c r="T11" s="19">
        <f t="shared" ca="1" si="5"/>
        <v>0</v>
      </c>
    </row>
    <row r="12" spans="1:22" ht="15.75" thickBot="1"/>
    <row r="13" spans="1:22" ht="32.25" thickBot="1">
      <c r="A13" s="54" t="s">
        <v>47</v>
      </c>
      <c r="B13" s="45">
        <f ca="1">_xll.RiskOutput("BK1Use")+IF(SUM(K27:T29)&gt;0,1,0)</f>
        <v>0</v>
      </c>
      <c r="G13" s="20" t="s">
        <v>6</v>
      </c>
      <c r="H13" s="21">
        <f t="shared" ref="H13:T13" ca="1" si="6">RANDBETWEEN(1,H6)</f>
        <v>23</v>
      </c>
      <c r="I13" s="21">
        <f t="shared" ca="1" si="6"/>
        <v>31</v>
      </c>
      <c r="J13" s="21">
        <f t="shared" ca="1" si="6"/>
        <v>35</v>
      </c>
      <c r="K13" s="21">
        <f t="shared" ca="1" si="6"/>
        <v>17</v>
      </c>
      <c r="L13" s="21">
        <f t="shared" ca="1" si="6"/>
        <v>19</v>
      </c>
      <c r="M13" s="21">
        <f t="shared" ca="1" si="6"/>
        <v>33</v>
      </c>
      <c r="N13" s="21">
        <f t="shared" ca="1" si="6"/>
        <v>34</v>
      </c>
      <c r="O13" s="21">
        <f t="shared" ca="1" si="6"/>
        <v>24</v>
      </c>
      <c r="P13" s="21">
        <f t="shared" ca="1" si="6"/>
        <v>23</v>
      </c>
      <c r="Q13" s="21">
        <f t="shared" ca="1" si="6"/>
        <v>21</v>
      </c>
      <c r="R13" s="21">
        <f t="shared" ca="1" si="6"/>
        <v>6</v>
      </c>
      <c r="S13" s="21">
        <f t="shared" ca="1" si="6"/>
        <v>19</v>
      </c>
      <c r="T13" s="22">
        <f t="shared" ca="1" si="6"/>
        <v>19</v>
      </c>
    </row>
    <row r="14" spans="1:22" ht="46.5">
      <c r="A14" s="55" t="s">
        <v>11</v>
      </c>
      <c r="B14" s="57">
        <f ca="1">_xll.RiskOutput("BK2ndUse")+IF(AND(B13=0,SUM(M36:T38)&gt;0=TRUE),1,0)</f>
        <v>1</v>
      </c>
      <c r="G14" s="28" t="s">
        <v>7</v>
      </c>
      <c r="H14" s="29">
        <f t="shared" ref="H14:T14" ca="1" si="7">IF(H13&lt;=H7,1,0)</f>
        <v>0</v>
      </c>
      <c r="I14" s="29">
        <f t="shared" ca="1" si="7"/>
        <v>0</v>
      </c>
      <c r="J14" s="29">
        <f t="shared" ca="1" si="7"/>
        <v>0</v>
      </c>
      <c r="K14" s="29">
        <f t="shared" ca="1" si="7"/>
        <v>0</v>
      </c>
      <c r="L14" s="29">
        <f t="shared" ca="1" si="7"/>
        <v>0</v>
      </c>
      <c r="M14" s="29">
        <f t="shared" ca="1" si="7"/>
        <v>0</v>
      </c>
      <c r="N14" s="29">
        <f t="shared" ca="1" si="7"/>
        <v>0</v>
      </c>
      <c r="O14" s="29">
        <f t="shared" ca="1" si="7"/>
        <v>0</v>
      </c>
      <c r="P14" s="29">
        <f t="shared" ca="1" si="7"/>
        <v>0</v>
      </c>
      <c r="Q14" s="29">
        <f t="shared" ca="1" si="7"/>
        <v>0</v>
      </c>
      <c r="R14" s="29">
        <f t="shared" ca="1" si="7"/>
        <v>0</v>
      </c>
      <c r="S14" s="29">
        <f t="shared" ca="1" si="7"/>
        <v>0</v>
      </c>
      <c r="T14" s="30">
        <f t="shared" ca="1" si="7"/>
        <v>0</v>
      </c>
    </row>
    <row r="15" spans="1:22" ht="32.25" thickBot="1">
      <c r="A15" s="56" t="s">
        <v>48</v>
      </c>
      <c r="B15" s="46">
        <f ca="1">_xll.RiskOutput("Valid scheme within bk2?")+IF(OR(SUM(K27:T29)&gt;0,SUM(M36:T38)&gt;0=TRUE),1,0)</f>
        <v>1</v>
      </c>
      <c r="G15" s="31" t="s">
        <v>34</v>
      </c>
      <c r="H15" s="32" t="b">
        <f ca="1">AND((H13&lt;=(H8+H7)),H13&gt;H7)</f>
        <v>0</v>
      </c>
      <c r="I15" s="32" t="b">
        <f t="shared" ref="I15:T15" ca="1" si="8">AND((I13&lt;=(I8+I7)),I13&gt;I7)</f>
        <v>0</v>
      </c>
      <c r="J15" s="32" t="b">
        <f t="shared" ca="1" si="8"/>
        <v>0</v>
      </c>
      <c r="K15" s="32" t="b">
        <f t="shared" ca="1" si="8"/>
        <v>0</v>
      </c>
      <c r="L15" s="32" t="b">
        <f t="shared" ca="1" si="8"/>
        <v>0</v>
      </c>
      <c r="M15" s="32" t="b">
        <f t="shared" ca="1" si="8"/>
        <v>0</v>
      </c>
      <c r="N15" s="32" t="b">
        <f t="shared" ca="1" si="8"/>
        <v>0</v>
      </c>
      <c r="O15" s="32" t="b">
        <f t="shared" ca="1" si="8"/>
        <v>0</v>
      </c>
      <c r="P15" s="32" t="b">
        <f t="shared" ca="1" si="8"/>
        <v>0</v>
      </c>
      <c r="Q15" s="32" t="b">
        <f t="shared" ca="1" si="8"/>
        <v>0</v>
      </c>
      <c r="R15" s="32" t="b">
        <f t="shared" ca="1" si="8"/>
        <v>0</v>
      </c>
      <c r="S15" s="32" t="b">
        <f t="shared" ca="1" si="8"/>
        <v>0</v>
      </c>
      <c r="T15" s="33" t="b">
        <f t="shared" ca="1" si="8"/>
        <v>0</v>
      </c>
    </row>
    <row r="16" spans="1:22">
      <c r="G16" s="34" t="s">
        <v>8</v>
      </c>
      <c r="H16" s="35">
        <f ca="1">IF(H15=TRUE,1,0)</f>
        <v>0</v>
      </c>
      <c r="I16" s="35">
        <f t="shared" ref="I16:T16" ca="1" si="9">IF(I15=TRUE,1,0)</f>
        <v>0</v>
      </c>
      <c r="J16" s="35">
        <f t="shared" ca="1" si="9"/>
        <v>0</v>
      </c>
      <c r="K16" s="35">
        <f t="shared" ca="1" si="9"/>
        <v>0</v>
      </c>
      <c r="L16" s="35">
        <f t="shared" ca="1" si="9"/>
        <v>0</v>
      </c>
      <c r="M16" s="35">
        <f t="shared" ca="1" si="9"/>
        <v>0</v>
      </c>
      <c r="N16" s="35">
        <f t="shared" ca="1" si="9"/>
        <v>0</v>
      </c>
      <c r="O16" s="35">
        <f t="shared" ca="1" si="9"/>
        <v>0</v>
      </c>
      <c r="P16" s="35">
        <f t="shared" ca="1" si="9"/>
        <v>0</v>
      </c>
      <c r="Q16" s="35">
        <f t="shared" ca="1" si="9"/>
        <v>0</v>
      </c>
      <c r="R16" s="35">
        <f t="shared" ca="1" si="9"/>
        <v>0</v>
      </c>
      <c r="S16" s="35">
        <f t="shared" ca="1" si="9"/>
        <v>0</v>
      </c>
      <c r="T16" s="36">
        <f t="shared" ca="1" si="9"/>
        <v>0</v>
      </c>
    </row>
    <row r="17" spans="1:20">
      <c r="G17" s="31" t="s">
        <v>36</v>
      </c>
      <c r="H17" s="32" t="b">
        <f ca="1">AND((H13&lt;=(H8+H7+H9)),H13&gt;H7+H8)</f>
        <v>0</v>
      </c>
      <c r="I17" s="32" t="b">
        <f t="shared" ref="I17:T17" ca="1" si="10">AND((I13&lt;=(I8+I7+I9)),I13&gt;I7+I8)</f>
        <v>0</v>
      </c>
      <c r="J17" s="32" t="b">
        <f t="shared" ca="1" si="10"/>
        <v>0</v>
      </c>
      <c r="K17" s="32" t="b">
        <f t="shared" ca="1" si="10"/>
        <v>0</v>
      </c>
      <c r="L17" s="32" t="b">
        <f t="shared" ca="1" si="10"/>
        <v>0</v>
      </c>
      <c r="M17" s="32" t="b">
        <f t="shared" ca="1" si="10"/>
        <v>0</v>
      </c>
      <c r="N17" s="32" t="b">
        <f t="shared" ca="1" si="10"/>
        <v>0</v>
      </c>
      <c r="O17" s="32" t="b">
        <f t="shared" ca="1" si="10"/>
        <v>0</v>
      </c>
      <c r="P17" s="32" t="b">
        <f t="shared" ca="1" si="10"/>
        <v>0</v>
      </c>
      <c r="Q17" s="32" t="b">
        <f t="shared" ca="1" si="10"/>
        <v>0</v>
      </c>
      <c r="R17" s="32" t="b">
        <f t="shared" ca="1" si="10"/>
        <v>1</v>
      </c>
      <c r="S17" s="32" t="b">
        <f t="shared" ca="1" si="10"/>
        <v>0</v>
      </c>
      <c r="T17" s="33" t="b">
        <f t="shared" ca="1" si="10"/>
        <v>0</v>
      </c>
    </row>
    <row r="18" spans="1:20">
      <c r="G18" s="34" t="s">
        <v>9</v>
      </c>
      <c r="H18" s="35">
        <f ca="1">IF(H17=TRUE,1, 0)</f>
        <v>0</v>
      </c>
      <c r="I18" s="35">
        <f t="shared" ref="I18:T18" ca="1" si="11">IF(I17=TRUE,1, 0)</f>
        <v>0</v>
      </c>
      <c r="J18" s="35">
        <f t="shared" ca="1" si="11"/>
        <v>0</v>
      </c>
      <c r="K18" s="35">
        <f t="shared" ca="1" si="11"/>
        <v>0</v>
      </c>
      <c r="L18" s="35">
        <f t="shared" ca="1" si="11"/>
        <v>0</v>
      </c>
      <c r="M18" s="35">
        <f t="shared" ca="1" si="11"/>
        <v>0</v>
      </c>
      <c r="N18" s="35">
        <f t="shared" ca="1" si="11"/>
        <v>0</v>
      </c>
      <c r="O18" s="35">
        <f t="shared" ca="1" si="11"/>
        <v>0</v>
      </c>
      <c r="P18" s="35">
        <f t="shared" ca="1" si="11"/>
        <v>0</v>
      </c>
      <c r="Q18" s="35">
        <f t="shared" ca="1" si="11"/>
        <v>0</v>
      </c>
      <c r="R18" s="35">
        <f t="shared" ca="1" si="11"/>
        <v>1</v>
      </c>
      <c r="S18" s="35">
        <f t="shared" ca="1" si="11"/>
        <v>0</v>
      </c>
      <c r="T18" s="36">
        <f t="shared" ca="1" si="11"/>
        <v>0</v>
      </c>
    </row>
    <row r="19" spans="1:20">
      <c r="G19" s="31" t="s">
        <v>35</v>
      </c>
      <c r="H19" s="32" t="b">
        <f ca="1">AND((H13&lt;=(H8+H7+H9+H10)),H13&gt;H7+H8+H9)</f>
        <v>1</v>
      </c>
      <c r="I19" s="32" t="b">
        <f t="shared" ref="I19:T19" ca="1" si="12">AND((I13&lt;=(I8+I7+I9+I10)),I13&gt;I7+I8+I9)</f>
        <v>1</v>
      </c>
      <c r="J19" s="32" t="b">
        <f t="shared" ca="1" si="12"/>
        <v>1</v>
      </c>
      <c r="K19" s="32" t="b">
        <f t="shared" ca="1" si="12"/>
        <v>1</v>
      </c>
      <c r="L19" s="32" t="b">
        <f t="shared" ca="1" si="12"/>
        <v>1</v>
      </c>
      <c r="M19" s="32" t="b">
        <f t="shared" ca="1" si="12"/>
        <v>1</v>
      </c>
      <c r="N19" s="32" t="b">
        <f t="shared" ca="1" si="12"/>
        <v>0</v>
      </c>
      <c r="O19" s="32" t="b">
        <f t="shared" ca="1" si="12"/>
        <v>1</v>
      </c>
      <c r="P19" s="32" t="b">
        <f t="shared" ca="1" si="12"/>
        <v>1</v>
      </c>
      <c r="Q19" s="32" t="b">
        <f t="shared" ca="1" si="12"/>
        <v>1</v>
      </c>
      <c r="R19" s="32" t="b">
        <f t="shared" ca="1" si="12"/>
        <v>0</v>
      </c>
      <c r="S19" s="32" t="b">
        <f t="shared" ca="1" si="12"/>
        <v>1</v>
      </c>
      <c r="T19" s="33" t="b">
        <f t="shared" ca="1" si="12"/>
        <v>1</v>
      </c>
    </row>
    <row r="20" spans="1:20">
      <c r="G20" s="34" t="s">
        <v>10</v>
      </c>
      <c r="H20" s="35">
        <f ca="1">IF(H19=TRUE,1, 0)</f>
        <v>1</v>
      </c>
      <c r="I20" s="35">
        <f t="shared" ref="I20:T20" ca="1" si="13">IF(I19=TRUE,1, 0)</f>
        <v>1</v>
      </c>
      <c r="J20" s="35">
        <f t="shared" ca="1" si="13"/>
        <v>1</v>
      </c>
      <c r="K20" s="35">
        <f t="shared" ca="1" si="13"/>
        <v>1</v>
      </c>
      <c r="L20" s="35">
        <f t="shared" ca="1" si="13"/>
        <v>1</v>
      </c>
      <c r="M20" s="35">
        <f t="shared" ca="1" si="13"/>
        <v>1</v>
      </c>
      <c r="N20" s="35">
        <f t="shared" ca="1" si="13"/>
        <v>0</v>
      </c>
      <c r="O20" s="35">
        <f t="shared" ca="1" si="13"/>
        <v>1</v>
      </c>
      <c r="P20" s="35">
        <f t="shared" ca="1" si="13"/>
        <v>1</v>
      </c>
      <c r="Q20" s="35">
        <f t="shared" ca="1" si="13"/>
        <v>1</v>
      </c>
      <c r="R20" s="35">
        <f t="shared" ca="1" si="13"/>
        <v>0</v>
      </c>
      <c r="S20" s="35">
        <f t="shared" ca="1" si="13"/>
        <v>1</v>
      </c>
      <c r="T20" s="36">
        <f t="shared" ca="1" si="13"/>
        <v>1</v>
      </c>
    </row>
    <row r="21" spans="1:20">
      <c r="G21" s="31" t="s">
        <v>151</v>
      </c>
      <c r="H21" s="32" t="b">
        <f ca="1">AND((H13&lt;=(H8+H7+H9+H10+H11)),H13&gt;H7+H8+H9+H10)</f>
        <v>0</v>
      </c>
      <c r="I21" s="32" t="b">
        <f t="shared" ref="I21:T21" ca="1" si="14">AND((I13&lt;=(I8+I7+I9+I10+I11)),I13&gt;I7+I8+I9+I10)</f>
        <v>0</v>
      </c>
      <c r="J21" s="32" t="b">
        <f t="shared" ca="1" si="14"/>
        <v>0</v>
      </c>
      <c r="K21" s="32" t="b">
        <f t="shared" ca="1" si="14"/>
        <v>0</v>
      </c>
      <c r="L21" s="32" t="b">
        <f t="shared" ca="1" si="14"/>
        <v>0</v>
      </c>
      <c r="M21" s="32" t="b">
        <f t="shared" ca="1" si="14"/>
        <v>0</v>
      </c>
      <c r="N21" s="32" t="b">
        <f t="shared" ca="1" si="14"/>
        <v>1</v>
      </c>
      <c r="O21" s="32" t="b">
        <f t="shared" ca="1" si="14"/>
        <v>0</v>
      </c>
      <c r="P21" s="32" t="b">
        <f t="shared" ca="1" si="14"/>
        <v>0</v>
      </c>
      <c r="Q21" s="32" t="b">
        <f t="shared" ca="1" si="14"/>
        <v>0</v>
      </c>
      <c r="R21" s="32" t="b">
        <f t="shared" ca="1" si="14"/>
        <v>0</v>
      </c>
      <c r="S21" s="32" t="b">
        <f t="shared" ca="1" si="14"/>
        <v>0</v>
      </c>
      <c r="T21" s="33" t="b">
        <f t="shared" ca="1" si="14"/>
        <v>0</v>
      </c>
    </row>
    <row r="22" spans="1:20" ht="15.75" thickBot="1">
      <c r="G22" s="37" t="s">
        <v>152</v>
      </c>
      <c r="H22" s="38">
        <f ca="1">IF(H21=TRUE,1, 0)</f>
        <v>0</v>
      </c>
      <c r="I22" s="38">
        <f t="shared" ref="I22:T22" ca="1" si="15">IF(I21=TRUE,1, 0)</f>
        <v>0</v>
      </c>
      <c r="J22" s="38">
        <f t="shared" ca="1" si="15"/>
        <v>0</v>
      </c>
      <c r="K22" s="38">
        <f t="shared" ca="1" si="15"/>
        <v>0</v>
      </c>
      <c r="L22" s="38">
        <f t="shared" ca="1" si="15"/>
        <v>0</v>
      </c>
      <c r="M22" s="38">
        <f t="shared" ca="1" si="15"/>
        <v>0</v>
      </c>
      <c r="N22" s="38">
        <f t="shared" ca="1" si="15"/>
        <v>1</v>
      </c>
      <c r="O22" s="38">
        <f t="shared" ca="1" si="15"/>
        <v>0</v>
      </c>
      <c r="P22" s="38">
        <f t="shared" ca="1" si="15"/>
        <v>0</v>
      </c>
      <c r="Q22" s="38">
        <f t="shared" ca="1" si="15"/>
        <v>0</v>
      </c>
      <c r="R22" s="38">
        <f t="shared" ca="1" si="15"/>
        <v>0</v>
      </c>
      <c r="S22" s="38">
        <f t="shared" ca="1" si="15"/>
        <v>0</v>
      </c>
      <c r="T22" s="39">
        <f t="shared" ca="1" si="15"/>
        <v>0</v>
      </c>
    </row>
    <row r="23" spans="1:20">
      <c r="A23" s="53" t="s">
        <v>41</v>
      </c>
      <c r="G23" s="41"/>
      <c r="H23" s="12" t="s">
        <v>39</v>
      </c>
      <c r="I23" s="13"/>
      <c r="J23" s="13"/>
      <c r="K23" s="13">
        <f ca="1">SUM(H20:K20)</f>
        <v>4</v>
      </c>
      <c r="L23" s="13"/>
      <c r="M23" s="13"/>
      <c r="N23" s="13"/>
      <c r="O23" s="13"/>
      <c r="P23" s="13"/>
      <c r="Q23" s="13"/>
      <c r="R23" s="13"/>
      <c r="S23" s="13"/>
      <c r="T23" s="18"/>
    </row>
    <row r="24" spans="1:20">
      <c r="G24" s="9"/>
      <c r="H24" s="25" t="s">
        <v>12</v>
      </c>
      <c r="I24" s="9"/>
      <c r="J24" s="9"/>
      <c r="K24" s="9">
        <f ca="1">IF(SUM(H16:K16)&gt;1,SUM(H16:K16)-1,0)</f>
        <v>0</v>
      </c>
      <c r="L24" s="9">
        <f ca="1">IF(AND(SUM($H$16:K16)&gt;=1,L16=1)=TRUE,1,0)</f>
        <v>0</v>
      </c>
      <c r="M24" s="9">
        <f ca="1">IF(AND(SUM($H$16:L16)&gt;=1,M16=1)=TRUE,1,0)</f>
        <v>0</v>
      </c>
      <c r="N24" s="9">
        <f ca="1">IF(AND(SUM($H$16:M16)&gt;=1,N16=1)=TRUE,1,0)</f>
        <v>0</v>
      </c>
      <c r="O24" s="9">
        <f ca="1">IF(AND(SUM($H$16:N16)&gt;=1,O16=1)=TRUE,1,0)</f>
        <v>0</v>
      </c>
      <c r="P24" s="9">
        <f ca="1">IF(AND(SUM($H$16:O16)&gt;=1,P16=1)=TRUE,1,0)</f>
        <v>0</v>
      </c>
      <c r="Q24" s="9">
        <f ca="1">IF(AND(SUM($H$16:P16)&gt;=1,Q16=1)=TRUE,1,0)</f>
        <v>0</v>
      </c>
      <c r="R24" s="9">
        <f ca="1">IF(AND(SUM($H$16:Q16)&gt;=1,R16=1)=TRUE,1,0)</f>
        <v>0</v>
      </c>
      <c r="S24" s="9">
        <f ca="1">IF(AND(SUM($H$16:R16)&gt;=1,S16=1)=TRUE,1,0)</f>
        <v>0</v>
      </c>
      <c r="T24" s="26">
        <f ca="1">IF(AND(SUM($H$16:S16)&gt;=1,T16=1)=TRUE,1,0)</f>
        <v>0</v>
      </c>
    </row>
    <row r="25" spans="1:20" ht="15.75" thickBot="1">
      <c r="A25" s="62" t="s">
        <v>45</v>
      </c>
      <c r="G25" s="9"/>
      <c r="H25" s="2" t="s">
        <v>37</v>
      </c>
      <c r="I25" s="27"/>
      <c r="J25" s="27"/>
      <c r="K25" s="40">
        <f ca="1">SUM(K23:K24)</f>
        <v>4</v>
      </c>
      <c r="L25" s="27">
        <f ca="1">L24+L20+L22</f>
        <v>1</v>
      </c>
      <c r="M25" s="27">
        <f t="shared" ref="M25:T25" ca="1" si="16">M24+M20+M22</f>
        <v>1</v>
      </c>
      <c r="N25" s="27">
        <f t="shared" ca="1" si="16"/>
        <v>1</v>
      </c>
      <c r="O25" s="27">
        <f t="shared" ca="1" si="16"/>
        <v>1</v>
      </c>
      <c r="P25" s="27">
        <f t="shared" ca="1" si="16"/>
        <v>1</v>
      </c>
      <c r="Q25" s="27">
        <f t="shared" ca="1" si="16"/>
        <v>1</v>
      </c>
      <c r="R25" s="27">
        <f t="shared" ca="1" si="16"/>
        <v>0</v>
      </c>
      <c r="S25" s="27">
        <f t="shared" ca="1" si="16"/>
        <v>1</v>
      </c>
      <c r="T25" s="19">
        <f t="shared" ca="1" si="16"/>
        <v>1</v>
      </c>
    </row>
    <row r="26" spans="1:20" ht="15.75" thickBot="1">
      <c r="A26" s="62"/>
      <c r="H26" s="6" t="s">
        <v>13</v>
      </c>
      <c r="I26" s="7"/>
      <c r="J26" s="7"/>
      <c r="K26" s="8">
        <f ca="1">K25+4+SUM(H22:K22)*2</f>
        <v>8</v>
      </c>
    </row>
    <row r="27" spans="1:20">
      <c r="A27" s="62"/>
      <c r="H27" s="12" t="s">
        <v>14</v>
      </c>
      <c r="I27" s="13"/>
      <c r="J27" s="13"/>
      <c r="K27" s="13">
        <f ca="1">IF(SUM($H$14:K14)&gt;=2,1,0)</f>
        <v>0</v>
      </c>
      <c r="L27" s="14">
        <f ca="1">IF(L5&lt;=$K$26,IF(SUM($H$14:L14)&gt;=2,1,0),0)</f>
        <v>0</v>
      </c>
      <c r="M27" s="14">
        <f ca="1">IF(M5&lt;=$K$26,IF(SUM($H$14:M14)&gt;=2,1,0),0)</f>
        <v>0</v>
      </c>
      <c r="N27" s="14">
        <f ca="1">IF(N5&lt;=$K$26,IF(SUM($H$14:N14)&gt;=2,1,0),0)</f>
        <v>0</v>
      </c>
      <c r="O27" s="14">
        <f ca="1">IF(O5&lt;=$K$26,IF(SUM($H$14:O14)&gt;=2,1,0),0)</f>
        <v>0</v>
      </c>
      <c r="P27" s="14">
        <f ca="1">IF(P5&lt;=$K$26,IF(SUM($H$14:P14)&gt;=2,1,0),0)</f>
        <v>0</v>
      </c>
      <c r="Q27" s="14">
        <f ca="1">IF(Q5&lt;=$K$26,IF(SUM($H$14:Q14)&gt;=2,1,0),0)</f>
        <v>0</v>
      </c>
      <c r="R27" s="14">
        <f ca="1">IF(R5&lt;=$K$26,IF(SUM($H$14:R14)&gt;=2,1,0),0)</f>
        <v>0</v>
      </c>
      <c r="S27" s="14">
        <f ca="1">IF(S5&lt;=$K$26,IF(SUM($H$14:S14)&gt;=2,1,0),0)</f>
        <v>0</v>
      </c>
      <c r="T27" s="15">
        <f ca="1">IF(T5&lt;=$K$26,IF(SUM($H$14:T14)&gt;=2,1,0),0)</f>
        <v>0</v>
      </c>
    </row>
    <row r="28" spans="1:20">
      <c r="A28" s="62"/>
      <c r="H28" s="42" t="s">
        <v>15</v>
      </c>
      <c r="I28" s="9"/>
      <c r="J28" s="9"/>
      <c r="K28" s="9">
        <f ca="1">IF(AND((SUM($H$16:K16)&gt;=1),(SUM($H$14:K14)&gt;=1)),1,0)</f>
        <v>0</v>
      </c>
      <c r="L28" s="16">
        <f ca="1">IF(L5&lt;=$K$26,IF(AND((SUM($H$16:L16)&gt;=1),(SUM($H$14:L14)&gt;=1)),1,0),0)</f>
        <v>0</v>
      </c>
      <c r="M28" s="16">
        <f ca="1">IF(M5&lt;=$K$26,IF(AND((SUM($H$16:M16)&gt;=1),(SUM($H$14:M14)&gt;=1)),1,0),0)</f>
        <v>0</v>
      </c>
      <c r="N28" s="16">
        <f ca="1">IF(N5&lt;=$K$26,IF(AND((SUM($H$16:N16)&gt;=1),(SUM($H$14:N14)&gt;=1)),1,0),0)</f>
        <v>0</v>
      </c>
      <c r="O28" s="16">
        <f ca="1">IF(O5&lt;=$K$26,IF(AND((SUM($H$16:O16)&gt;=1),(SUM($H$14:O14)&gt;=1)),1,0),0)</f>
        <v>0</v>
      </c>
      <c r="P28" s="16">
        <f ca="1">IF(P5&lt;=$K$26,IF(AND((SUM($H$16:P16)&gt;=1),(SUM($H$14:P14)&gt;=1)),1,0),0)</f>
        <v>0</v>
      </c>
      <c r="Q28" s="16">
        <f ca="1">IF(Q5&lt;=$K$26,IF(AND((SUM($H$16:Q16)&gt;=1),(SUM($H$14:Q14)&gt;=1)),1,0),0)</f>
        <v>0</v>
      </c>
      <c r="R28" s="16">
        <f ca="1">IF(R5&lt;=$K$26,IF(AND((SUM($H$16:R16)&gt;=1),(SUM($H$14:R14)&gt;=1)),1,0),0)</f>
        <v>0</v>
      </c>
      <c r="S28" s="16">
        <f ca="1">IF(S5&lt;=$K$26,IF(AND((SUM($H$16:S16)&gt;=1),(SUM($H$14:S14)&gt;=1)),1,0),0)</f>
        <v>0</v>
      </c>
      <c r="T28" s="17">
        <f ca="1">IF(T5&lt;=$K$26,IF(AND((SUM($H$16:T16)&gt;=1),(SUM($H$14:T14)&gt;=1)),1,0),0)</f>
        <v>0</v>
      </c>
    </row>
    <row r="29" spans="1:20" ht="15.75" thickBot="1">
      <c r="A29" s="62"/>
      <c r="H29" s="2" t="s">
        <v>16</v>
      </c>
      <c r="I29" s="27"/>
      <c r="J29" s="27"/>
      <c r="K29" s="27">
        <f ca="1">IF(SUM($H$18:K18)&gt;=1,1,0)</f>
        <v>0</v>
      </c>
      <c r="L29" s="43">
        <f ca="1">IF(L5&lt;=$K$26,IF(SUM($H$18:L18)&gt;=1,1,0),0)</f>
        <v>0</v>
      </c>
      <c r="M29" s="43">
        <f ca="1">IF(M5&lt;=$K$26,IF(SUM($H$18:M18)&gt;=1,1,0),0)</f>
        <v>0</v>
      </c>
      <c r="N29" s="43">
        <f ca="1">IF(N5&lt;=$K$26,IF(SUM($H$18:N18)&gt;=1,1,0),0)</f>
        <v>0</v>
      </c>
      <c r="O29" s="43">
        <f ca="1">IF(O5&lt;=$K$26,IF(SUM($H$18:O18)&gt;=1,1,0),0)</f>
        <v>0</v>
      </c>
      <c r="P29" s="43">
        <f ca="1">IF(P5&lt;=$K$26,IF(SUM($H$18:P18)&gt;=1,1,0),0)</f>
        <v>0</v>
      </c>
      <c r="Q29" s="43">
        <f ca="1">IF(Q5&lt;=$K$26,IF(SUM($H$18:Q18)&gt;=1,1,0),0)</f>
        <v>0</v>
      </c>
      <c r="R29" s="43">
        <f ca="1">IF(R5&lt;=$K$26,IF(SUM($H$18:R18)&gt;=1,1,0),0)</f>
        <v>0</v>
      </c>
      <c r="S29" s="43">
        <f ca="1">IF(S5&lt;=$K$26,IF(SUM($H$18:S18)&gt;=1,1,0),0)</f>
        <v>0</v>
      </c>
      <c r="T29" s="44">
        <f ca="1">IF(T5&lt;=$K$26,IF(SUM($H$18:T18)&gt;=1,1,0),0)</f>
        <v>0</v>
      </c>
    </row>
    <row r="30" spans="1:20">
      <c r="A30" s="62"/>
      <c r="J30" s="9"/>
      <c r="K30" s="9"/>
      <c r="L30" s="9"/>
      <c r="M30" s="9"/>
      <c r="N30" s="9"/>
      <c r="O30" s="9"/>
      <c r="P30" s="9"/>
      <c r="Q30" s="9"/>
      <c r="R30" s="9"/>
      <c r="S30" s="9"/>
      <c r="T30" s="9"/>
    </row>
    <row r="31" spans="1:20" ht="15.75" thickBot="1">
      <c r="A31" s="62"/>
      <c r="H31" s="58" t="s">
        <v>40</v>
      </c>
      <c r="I31" s="58"/>
      <c r="J31" s="58"/>
      <c r="K31" s="58"/>
      <c r="L31" s="58"/>
      <c r="M31" s="58"/>
      <c r="N31" s="58"/>
      <c r="O31" s="58"/>
      <c r="P31" s="58"/>
      <c r="Q31" s="58"/>
    </row>
    <row r="32" spans="1:20" ht="15.75" thickBot="1">
      <c r="A32" s="62"/>
      <c r="H32" s="58"/>
      <c r="I32" s="58"/>
      <c r="J32" s="58" t="s">
        <v>18</v>
      </c>
      <c r="K32" s="58"/>
      <c r="L32" s="58"/>
      <c r="M32" s="59">
        <f t="shared" ref="M32:P32" ca="1" si="17">IF(M5-$K$26=1,1,0)</f>
        <v>0</v>
      </c>
      <c r="N32" s="59">
        <f ca="1">IF(N5-$K$26=1,1,0)</f>
        <v>0</v>
      </c>
      <c r="O32" s="59">
        <f t="shared" ca="1" si="17"/>
        <v>0</v>
      </c>
      <c r="P32" s="59">
        <f t="shared" ca="1" si="17"/>
        <v>1</v>
      </c>
      <c r="Q32" s="59">
        <f ca="1">IF(Q5-$K$26=1,1,0)</f>
        <v>0</v>
      </c>
    </row>
    <row r="33" spans="1:20">
      <c r="A33" s="62"/>
      <c r="J33" t="s">
        <v>38</v>
      </c>
    </row>
    <row r="34" spans="1:20">
      <c r="A34" s="62"/>
      <c r="G34" t="s">
        <v>44</v>
      </c>
    </row>
    <row r="35" spans="1:20" ht="15.75" thickBot="1">
      <c r="A35" s="62"/>
      <c r="H35" t="s">
        <v>17</v>
      </c>
      <c r="M35" s="1">
        <f ca="1">IF(M32=1,SUM($L$25:L25)+L5-SUM($H$22:$K$22),0)</f>
        <v>0</v>
      </c>
      <c r="N35" s="1">
        <f ca="1">IF(N32=1,SUM($L$25:M25)+M5-SUM($H$22:$K$22),0)</f>
        <v>0</v>
      </c>
      <c r="O35" s="1">
        <f ca="1">IF(O32=1,SUM($L$25:N25)+N5-SUM($H$22:$K$22),0)</f>
        <v>0</v>
      </c>
      <c r="P35" s="1">
        <f ca="1">IF(P32=1,SUM($L$25:O25)+O5-SUM($H$22:$K$22),0)</f>
        <v>12</v>
      </c>
      <c r="Q35" s="1">
        <f ca="1">IF(Q32=1,SUM($L$25:P25)+P5-SUM($H$22:$K$22),0)</f>
        <v>0</v>
      </c>
      <c r="R35" s="1">
        <f>IF(R32=1,SUM($L$25:Q25)+Q5-SUM($H$22:$K$22),0)</f>
        <v>0</v>
      </c>
    </row>
    <row r="36" spans="1:20">
      <c r="G36" s="1"/>
      <c r="I36" s="12" t="s">
        <v>14</v>
      </c>
      <c r="J36" s="13"/>
      <c r="K36" s="13"/>
      <c r="L36" s="13"/>
      <c r="M36" s="13">
        <f ca="1">IF(AND(SUM($M$35:$R$35)=M5,SUM($H$14:M14)&gt;=2),1,0)</f>
        <v>0</v>
      </c>
      <c r="N36" s="13">
        <f ca="1">IF(AND(SUM($M$35:$R$35)=N5,SUM($H$14:N14)&gt;=2),1,0)</f>
        <v>0</v>
      </c>
      <c r="O36" s="13">
        <f ca="1">IF(AND(SUM($M$35:$R$35)=O5,SUM($H$14:O14)&gt;=2),1,0)</f>
        <v>0</v>
      </c>
      <c r="P36" s="13">
        <f ca="1">IF(AND(SUM($M$35:$R$35)=P5,SUM($H$14:P14)&gt;=2),1,0)</f>
        <v>0</v>
      </c>
      <c r="Q36" s="13">
        <f ca="1">IF(AND(SUM($M$35:$R$35)=Q5,SUM($H$14:Q14)&gt;=2),1,0)</f>
        <v>0</v>
      </c>
      <c r="R36" s="13">
        <f ca="1">IF(AND(SUM($M$35:$R$35)=R5,SUM($H$14:R14)&gt;=2),1,0)</f>
        <v>0</v>
      </c>
      <c r="S36" s="13">
        <f ca="1">IF(AND(SUM($M$35:$R$35)=S5,SUM($H$14:S14)&gt;=2),1,0)</f>
        <v>0</v>
      </c>
      <c r="T36" s="18">
        <f ca="1">IF(AND(SUM($M$35:$R$35)=T5,SUM($H$14:T14)&gt;=2),1,0)</f>
        <v>0</v>
      </c>
    </row>
    <row r="37" spans="1:20">
      <c r="I37" s="42" t="s">
        <v>15</v>
      </c>
      <c r="J37" s="9"/>
      <c r="K37" s="9"/>
      <c r="L37" s="9"/>
      <c r="M37" s="9">
        <f ca="1">IF(AND(SUM($M$35:$R$35)=M5,(SUM($H$16:M16)&gt;=1),(SUM($H$14:M14)&gt;=1)),1,0)</f>
        <v>0</v>
      </c>
      <c r="N37" s="9">
        <f ca="1">IF(AND(SUM($M$35:$R$35)=N5,(SUM($H$16:N16)&gt;=1),(SUM($H$14:N14)&gt;=1)),1,0)</f>
        <v>0</v>
      </c>
      <c r="O37" s="9">
        <f ca="1">IF(AND(SUM($M$35:$R$35)=O5,(SUM($H$16:O16)&gt;=1),(SUM($H$14:O14)&gt;=1)),1,0)</f>
        <v>0</v>
      </c>
      <c r="P37" s="9">
        <f ca="1">IF(AND(SUM($M$35:$R$35)=P5,(SUM($H$16:P16)&gt;=1),(SUM($H$14:P14)&gt;=1)),1,0)</f>
        <v>0</v>
      </c>
      <c r="Q37" s="9">
        <f ca="1">IF(AND(SUM($M$35:$R$35)=Q5,(SUM($H$16:Q16)&gt;=1),(SUM($H$14:Q14)&gt;=1)),1,0)</f>
        <v>0</v>
      </c>
      <c r="R37" s="9">
        <f ca="1">IF(AND(SUM($M$35:$R$35)=R5,(SUM($H$16:R16)&gt;=1),(SUM($H$14:R14)&gt;=1)),1,0)</f>
        <v>0</v>
      </c>
      <c r="S37" s="9">
        <f ca="1">IF(AND(SUM($M$35:$R$35)=S5,(SUM($H$16:S16)&gt;=1),(SUM($H$14:S14)&gt;=1)),1,0)</f>
        <v>0</v>
      </c>
      <c r="T37" s="26">
        <f ca="1">IF(AND(SUM($M$35:$R$35)=T5,(SUM($H$16:T16)&gt;=1),(SUM($H$14:T14)&gt;=1)),1,0)</f>
        <v>0</v>
      </c>
    </row>
    <row r="38" spans="1:20" ht="15.75" thickBot="1">
      <c r="I38" s="2" t="s">
        <v>16</v>
      </c>
      <c r="J38" s="27"/>
      <c r="K38" s="27"/>
      <c r="L38" s="27"/>
      <c r="M38" s="27">
        <f ca="1">IF(AND(SUM($M$35:$R$35)=M5,SUM($H$18:M18)&gt;=1),1,0)</f>
        <v>0</v>
      </c>
      <c r="N38" s="27">
        <f ca="1">IF(AND(SUM($M$35:$R$35)=N5,SUM($H$18:N18)&gt;=1),1,0)</f>
        <v>0</v>
      </c>
      <c r="O38" s="27">
        <f ca="1">IF(AND(SUM($M$35:$R$35)=O5,SUM($H$18:O18)&gt;=1),1,0)</f>
        <v>0</v>
      </c>
      <c r="P38" s="27">
        <f ca="1">IF(AND(SUM($M$35:$R$35)=P5,SUM($H$18:P18)&gt;=1),1,0)</f>
        <v>0</v>
      </c>
      <c r="Q38" s="27">
        <f ca="1">IF(AND(SUM($M$35:$R$35)=Q5,SUM($H$18:Q18)&gt;=1),1,0)</f>
        <v>0</v>
      </c>
      <c r="R38" s="27">
        <f ca="1">IF(AND(SUM($M$35:$R$35)=R5,SUM($H$18:R18)&gt;=1),1,0)</f>
        <v>0</v>
      </c>
      <c r="S38" s="27">
        <f ca="1">IF(AND(SUM($M$35:$R$35)=S5,SUM($H$18:S18)&gt;=1),1,0)</f>
        <v>1</v>
      </c>
      <c r="T38" s="19">
        <f ca="1">IF(AND(SUM($M$35:$R$35)=T5,SUM($H$18:T18)&gt;=1),1,0)</f>
        <v>0</v>
      </c>
    </row>
    <row r="44" spans="1:20">
      <c r="Q44" s="1"/>
    </row>
  </sheetData>
  <mergeCells count="2">
    <mergeCell ref="A1:G2"/>
    <mergeCell ref="A25:A35"/>
  </mergeCells>
  <conditionalFormatting sqref="H14:T14 H16:T16 H18:T18 B13:B15 H20:T20 H22:T22">
    <cfRule type="cellIs" dxfId="18" priority="8" stopIfTrue="1" operator="greaterThan">
      <formula>0</formula>
    </cfRule>
  </conditionalFormatting>
  <conditionalFormatting sqref="M36:T38 K27:T29">
    <cfRule type="cellIs" dxfId="11" priority="7" stopIfTrue="1" operator="greaterThan">
      <formula>0.5</formula>
    </cfRule>
  </conditionalFormatting>
  <conditionalFormatting sqref="B13">
    <cfRule type="expression" dxfId="17" priority="5" stopIfTrue="1">
      <formula>IF(RiskSelectedCell=CELL("address",B13),TRUE)</formula>
    </cfRule>
    <cfRule type="expression" dxfId="16" priority="6" stopIfTrue="1">
      <formula>IF(RiskSelectedCell=CELL("address",B13),TRUE)</formula>
    </cfRule>
  </conditionalFormatting>
  <conditionalFormatting sqref="B14">
    <cfRule type="expression" dxfId="15" priority="3" stopIfTrue="1">
      <formula>IF(RiskSelectedCell=CELL("address",B14),TRUE)</formula>
    </cfRule>
    <cfRule type="expression" dxfId="14" priority="4" stopIfTrue="1">
      <formula>IF(RiskSelectedCell=CELL("address",B14),TRUE)</formula>
    </cfRule>
  </conditionalFormatting>
  <conditionalFormatting sqref="B15">
    <cfRule type="expression" dxfId="13" priority="1" stopIfTrue="1">
      <formula>IF(RiskSelectedCell=CELL("address",B15),TRUE)</formula>
    </cfRule>
    <cfRule type="expression" dxfId="12" priority="2" stopIfTrue="1">
      <formula>IF(RiskSelectedCell=CELL("address",B15),TRUE)</formula>
    </cfRule>
  </conditionalFormatting>
  <pageMargins left="0.7" right="0.7" top="0.75" bottom="0.75" header="0.3" footer="0.3"/>
  <pageSetup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RiskSerializationData</vt:lpstr>
      <vt:lpstr>senseInfo</vt:lpstr>
      <vt:lpstr>goalSeekInfo</vt:lpstr>
      <vt:lpstr>Default version</vt:lpstr>
      <vt:lpstr>With AtRisk</vt:lpstr>
    </vt:vector>
  </TitlesOfParts>
  <Company>Emory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RS</dc:creator>
  <cp:lastModifiedBy>Randall</cp:lastModifiedBy>
  <dcterms:created xsi:type="dcterms:W3CDTF">2012-02-09T00:43:26Z</dcterms:created>
  <dcterms:modified xsi:type="dcterms:W3CDTF">2012-02-17T16:41:12Z</dcterms:modified>
</cp:coreProperties>
</file>